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<sst xmlns="http://schemas.openxmlformats.org/spreadsheetml/2006/main" count="225" uniqueCount="116">
  <si>
    <t>投标报价汇总表</t>
  </si>
  <si>
    <t>标段：2020年霍山县“四好农村路”安全生命防护工程（陶龙河路、油坊冲路）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</si>
  <si>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</si>
  <si>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</si>
  <si>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</si>
  <si>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</si>
  <si>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</si>
  <si>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</si>
  <si>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</si>
  <si>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</si>
  <si>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600</t>
  </si>
  <si>
    <t>清单 第600章  安全设施及预埋管线</t>
  </si>
  <si>
    <t>3</t>
  </si>
  <si>
    <t>第100章至700章清单合计</t>
  </si>
  <si>
    <t>4</t>
  </si>
  <si>
    <t>已包含在清单合计中的材料、工程设备、专业工程暂估价合计</t>
  </si>
  <si>
    <t>5</t>
  </si>
  <si>
    <t>清单合计减去材料、工程设备、专业工程暂估价
合计(即3-4)=5</t>
  </si>
  <si>
    <t>6</t>
  </si>
  <si>
    <t>计日工合计</t>
  </si>
  <si>
    <t>7</t>
  </si>
  <si>
    <t>暂列金额(不含计日工总额)</t>
  </si>
  <si>
    <t>8</t>
  </si>
  <si>
    <t>投标报价(3+6+7)=8</t>
  </si>
  <si>
    <t>工程量清单</t>
  </si>
  <si>
    <t>合同段: 2020年霍山县“四好农村路”安全生命防护工程（陶龙河路、油坊冲路）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</si>
  <si>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</si>
  <si>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</si>
  <si>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</si>
  <si>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</si>
  <si>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</si>
  <si>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</si>
  <si>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</si>
  <si>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</si>
  <si>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</si>
  <si>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</si>
  <si>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</si>
  <si>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</si>
  <si>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按合同条款规定,提供建筑工程一切险</t>
  </si>
  <si>
    <t>总额</t>
  </si>
  <si>
    <t>-b</t>
  </si>
  <si>
    <t>按合同条款规定,提供第三方责任险</t>
  </si>
  <si>
    <t>102</t>
  </si>
  <si>
    <t>工程管理</t>
  </si>
  <si>
    <t>102-1</t>
  </si>
  <si>
    <t>竣工文件</t>
  </si>
  <si>
    <t>102-2</t>
  </si>
  <si>
    <t>施工环保费(含扬尘污染综合整治费)</t>
  </si>
  <si>
    <t>102-3</t>
  </si>
  <si>
    <t>安全生产费</t>
  </si>
  <si>
    <t>103</t>
  </si>
  <si>
    <t>103-2</t>
  </si>
  <si>
    <t>临时占地</t>
  </si>
  <si>
    <t>103-3</t>
  </si>
  <si>
    <t>临时供电设施</t>
  </si>
  <si>
    <t>104</t>
  </si>
  <si>
    <t>承包人驻地建设</t>
  </si>
  <si>
    <t>104-1</t>
  </si>
  <si>
    <t>清单  第 100 章合计   人民币</t>
  </si>
  <si>
    <t>一、陶龙河路</t>
  </si>
  <si>
    <t>602-2</t>
  </si>
  <si>
    <t>波形护栏（国标品牌，业主参与采购）</t>
  </si>
  <si>
    <t>波形梁钢护栏Gr-C-4E（含立柱、托架、防阻块、DB01板、螺栓、垫圈、螺母、垫片等）</t>
  </si>
  <si>
    <t>m</t>
  </si>
  <si>
    <t>-c</t>
  </si>
  <si>
    <t>波形梁钢护栏At1（含立柱、托架、防阻块、DB01板、螺栓、垫圈、螺母、垫片等）</t>
  </si>
  <si>
    <t>-d</t>
  </si>
  <si>
    <t>波形梁钢护栏At2（含立柱、托架、防阻块、DB01板、螺栓、垫圈、螺母、垫片等）</t>
  </si>
  <si>
    <t>-e</t>
  </si>
  <si>
    <t>人工开挖基坑</t>
  </si>
  <si>
    <t>m3</t>
  </si>
  <si>
    <t>-f</t>
  </si>
  <si>
    <t>C20波形护栏基础</t>
  </si>
  <si>
    <t>-g</t>
  </si>
  <si>
    <t>波形护栏端头</t>
  </si>
  <si>
    <t>个</t>
  </si>
  <si>
    <t>-h</t>
  </si>
  <si>
    <t>附着式轮廓标</t>
  </si>
  <si>
    <t>-i</t>
  </si>
  <si>
    <t>反光膜</t>
  </si>
  <si>
    <t>m2</t>
  </si>
  <si>
    <t>604-1</t>
  </si>
  <si>
    <t>道路交通标志</t>
  </si>
  <si>
    <t>单柱式交通标志 ○60（含土方挖填、基础、钢筋、预埋铁件、立柱、面板、螺栓、螺母、垫圈、反光膜、辅材等）</t>
  </si>
  <si>
    <t>套</t>
  </si>
  <si>
    <t>单柱式交通标志 △70（含土方挖填、基础、钢筋、预埋铁件、立柱、面板、螺栓、螺母、垫圈、反光膜、辅材等）</t>
  </si>
  <si>
    <t>单柱式交通标志 ○60+○60（含土方挖填、基础、钢筋、预埋铁件、立柱、面板、螺栓、螺母、垫圈、反光膜、辅材等）</t>
  </si>
  <si>
    <t>爆闪灯(含自拌混凝基础，立柱，太阳能电池，LED光源等)</t>
  </si>
  <si>
    <t>604-8</t>
  </si>
  <si>
    <t>道口标柱</t>
  </si>
  <si>
    <t>根</t>
  </si>
  <si>
    <t>警示桩</t>
  </si>
  <si>
    <t>605</t>
  </si>
  <si>
    <t>道路交通标线</t>
  </si>
  <si>
    <t>605-1</t>
  </si>
  <si>
    <t>热熔型涂料路面标线</t>
  </si>
  <si>
    <t>605-8</t>
  </si>
  <si>
    <t>橡胶减速带</t>
  </si>
  <si>
    <t>607</t>
  </si>
  <si>
    <t>苗木移栽</t>
  </si>
  <si>
    <t>607-1</t>
  </si>
  <si>
    <t>株</t>
  </si>
  <si>
    <t>607-2</t>
  </si>
  <si>
    <t>树穴回填素土</t>
  </si>
  <si>
    <t>二、油坊冲路</t>
  </si>
  <si>
    <t>单柱式交通标志 ○60+△70（含土方挖填、基础、钢筋、预埋铁件、立柱、面板、螺栓、螺母、垫圈、反光膜、辅材等）</t>
  </si>
  <si>
    <t>广角镜(含自拌混凝基础，立柱，镜面等)</t>
  </si>
  <si>
    <t>错车道工程</t>
  </si>
  <si>
    <t>清除表土</t>
  </si>
  <si>
    <t>路基修整碾压</t>
  </si>
  <si>
    <t>150mm厚C20混凝土基层</t>
  </si>
  <si>
    <t>180mm厚C35混凝土面积(4.5MPa)</t>
  </si>
  <si>
    <t>培路肩</t>
  </si>
  <si>
    <t>植筋(含打孔)</t>
  </si>
  <si>
    <t>kg</t>
  </si>
  <si>
    <t>清单  第 600 章合计   人民币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</si>
</sst>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6" borderId="13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17" fillId="18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horizontal="right" shrinkToFit="1"/>
    </xf>
    <xf numFmtId="176" fontId="2" fillId="0" borderId="1" xfId="0" applyNumberFormat="1" applyFont="1" applyBorder="1" applyAlignment="1">
      <alignment horizontal="right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E11" sqref="E11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4" t="s">
        <v>2</v>
      </c>
      <c r="B3" s="14" t="s">
        <v>3</v>
      </c>
      <c r="C3" s="14" t="s">
        <v>4</v>
      </c>
      <c r="D3" s="14"/>
      <c r="E3" s="14" t="s">
        <v>5</v>
      </c>
    </row>
    <row r="4" ht="28.55" customHeight="1" spans="1:5">
      <c r="A4" s="14" t="s">
        <v>6</v>
      </c>
      <c r="B4" s="14" t="s">
        <v>7</v>
      </c>
      <c r="C4" s="14" t="s">
        <v>8</v>
      </c>
      <c r="D4" s="14"/>
      <c r="E4" s="15">
        <f>'【5.1】工程量清单(2位小数)'!C41</f>
        <v>7312.8</v>
      </c>
    </row>
    <row r="5" ht="27.85" customHeight="1" spans="1:5">
      <c r="A5" s="14" t="s">
        <v>9</v>
      </c>
      <c r="B5" s="14" t="s">
        <v>10</v>
      </c>
      <c r="C5" s="14" t="s">
        <v>11</v>
      </c>
      <c r="D5" s="14"/>
      <c r="E5" s="15">
        <f>'【5.1】工程量清单(2位小数)'!C128</f>
        <v>190003.525712</v>
      </c>
    </row>
    <row r="6" ht="27.85" customHeight="1" spans="1:5">
      <c r="A6" s="14" t="s">
        <v>12</v>
      </c>
      <c r="B6" s="13" t="s">
        <v>13</v>
      </c>
      <c r="C6" s="13"/>
      <c r="D6" s="13"/>
      <c r="E6" s="15">
        <f>E5+E4</f>
        <v>197316.325712</v>
      </c>
    </row>
    <row r="7" ht="27.85" customHeight="1" spans="1:5">
      <c r="A7" s="14" t="s">
        <v>14</v>
      </c>
      <c r="B7" s="10" t="s">
        <v>15</v>
      </c>
      <c r="C7" s="10"/>
      <c r="D7" s="10"/>
      <c r="E7" s="16"/>
    </row>
    <row r="8" ht="27.85" customHeight="1" spans="1:5">
      <c r="A8" s="14" t="s">
        <v>16</v>
      </c>
      <c r="B8" s="17" t="s">
        <v>17</v>
      </c>
      <c r="C8" s="17"/>
      <c r="D8" s="17"/>
      <c r="E8" s="15">
        <f>E6</f>
        <v>197316.325712</v>
      </c>
    </row>
    <row r="9" ht="27.1" customHeight="1" spans="1:5">
      <c r="A9" s="14" t="s">
        <v>18</v>
      </c>
      <c r="B9" s="10" t="s">
        <v>19</v>
      </c>
      <c r="C9" s="10"/>
      <c r="D9" s="10"/>
      <c r="E9" s="16"/>
    </row>
    <row r="10" ht="27.85" customHeight="1" spans="1:5">
      <c r="A10" s="14" t="s">
        <v>20</v>
      </c>
      <c r="B10" s="10" t="s">
        <v>21</v>
      </c>
      <c r="C10" s="10"/>
      <c r="D10" s="10"/>
      <c r="E10" s="16"/>
    </row>
    <row r="11" ht="27.85" customHeight="1" spans="1:5">
      <c r="A11" s="10" t="s">
        <v>22</v>
      </c>
      <c r="B11" s="10" t="s">
        <v>23</v>
      </c>
      <c r="C11" s="10"/>
      <c r="D11" s="10"/>
      <c r="E11" s="18">
        <f>E8</f>
        <v>197316.325712</v>
      </c>
    </row>
  </sheetData>
  <mergeCells count="11">
    <mergeCell ref="A1:E1"/>
    <mergeCell ref="A2:C2"/>
    <mergeCell ref="C3:D3"/>
    <mergeCell ref="C4:D4"/>
    <mergeCell ref="C5:D5"/>
    <mergeCell ref="B6:D6"/>
    <mergeCell ref="B7:D7"/>
    <mergeCell ref="B8:D8"/>
    <mergeCell ref="B9:D9"/>
    <mergeCell ref="B10:D10"/>
    <mergeCell ref="B11:D11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opLeftCell="A109" workbookViewId="0">
      <selection activeCell="C41" sqref="C41:D41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24</v>
      </c>
      <c r="B1" s="1"/>
      <c r="C1" s="1"/>
      <c r="D1" s="1"/>
      <c r="E1" s="1"/>
      <c r="F1" s="1"/>
    </row>
    <row r="2" ht="16.85" customHeight="1" spans="1:6">
      <c r="A2" s="2" t="s">
        <v>25</v>
      </c>
      <c r="B2" s="2"/>
      <c r="C2" s="2"/>
      <c r="D2" s="2"/>
      <c r="E2" s="2" t="s">
        <v>26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5" t="s">
        <v>32</v>
      </c>
    </row>
    <row r="5" ht="16.1" customHeight="1" spans="1:6">
      <c r="A5" s="6" t="s">
        <v>33</v>
      </c>
      <c r="B5" s="7" t="s">
        <v>34</v>
      </c>
      <c r="C5" s="6"/>
      <c r="D5" s="8"/>
      <c r="E5" s="8"/>
      <c r="F5" s="8"/>
    </row>
    <row r="6" ht="16.85" customHeight="1" spans="1:6">
      <c r="A6" s="6" t="s">
        <v>35</v>
      </c>
      <c r="B6" s="7" t="s">
        <v>36</v>
      </c>
      <c r="C6" s="6"/>
      <c r="D6" s="8"/>
      <c r="E6" s="8"/>
      <c r="F6" s="8"/>
    </row>
    <row r="7" ht="16.1" customHeight="1" spans="1:6">
      <c r="A7" s="6" t="s">
        <v>37</v>
      </c>
      <c r="B7" s="7" t="s">
        <v>38</v>
      </c>
      <c r="C7" s="6" t="s">
        <v>39</v>
      </c>
      <c r="D7" s="9">
        <v>1</v>
      </c>
      <c r="E7" s="9">
        <f>0.88*554</f>
        <v>487.52</v>
      </c>
      <c r="F7" s="9">
        <f t="shared" ref="F7:F12" si="0">D7*E7</f>
        <v>487.52</v>
      </c>
    </row>
    <row r="8" ht="16.1" customHeight="1" spans="1:6">
      <c r="A8" s="6" t="s">
        <v>40</v>
      </c>
      <c r="B8" s="7" t="s">
        <v>41</v>
      </c>
      <c r="C8" s="6" t="s">
        <v>39</v>
      </c>
      <c r="D8" s="9">
        <v>1</v>
      </c>
      <c r="E8" s="9">
        <f>0.88*1000</f>
        <v>880</v>
      </c>
      <c r="F8" s="9">
        <f t="shared" si="0"/>
        <v>880</v>
      </c>
    </row>
    <row r="9" ht="16.85" customHeight="1" spans="1:6">
      <c r="A9" s="6" t="s">
        <v>42</v>
      </c>
      <c r="B9" s="7" t="s">
        <v>43</v>
      </c>
      <c r="C9" s="6"/>
      <c r="D9" s="9"/>
      <c r="E9" s="9"/>
      <c r="F9" s="9"/>
    </row>
    <row r="10" ht="16.1" customHeight="1" spans="1:6">
      <c r="A10" s="6" t="s">
        <v>44</v>
      </c>
      <c r="B10" s="7" t="s">
        <v>45</v>
      </c>
      <c r="C10" s="6" t="s">
        <v>39</v>
      </c>
      <c r="D10" s="9">
        <v>1</v>
      </c>
      <c r="E10" s="9">
        <f>0.88*1000</f>
        <v>880</v>
      </c>
      <c r="F10" s="9">
        <f t="shared" si="0"/>
        <v>880</v>
      </c>
    </row>
    <row r="11" ht="16.1" customHeight="1" spans="1:6">
      <c r="A11" s="6" t="s">
        <v>46</v>
      </c>
      <c r="B11" s="7" t="s">
        <v>47</v>
      </c>
      <c r="C11" s="6" t="s">
        <v>39</v>
      </c>
      <c r="D11" s="9">
        <v>1</v>
      </c>
      <c r="E11" s="9">
        <f>0.88*435</f>
        <v>382.8</v>
      </c>
      <c r="F11" s="9">
        <f t="shared" si="0"/>
        <v>382.8</v>
      </c>
    </row>
    <row r="12" ht="16.85" customHeight="1" spans="1:6">
      <c r="A12" s="6" t="s">
        <v>48</v>
      </c>
      <c r="B12" s="7" t="s">
        <v>49</v>
      </c>
      <c r="C12" s="6" t="s">
        <v>39</v>
      </c>
      <c r="D12" s="9">
        <v>1</v>
      </c>
      <c r="E12" s="9">
        <f>0.88*3321</f>
        <v>2922.48</v>
      </c>
      <c r="F12" s="9">
        <f t="shared" si="0"/>
        <v>2922.48</v>
      </c>
    </row>
    <row r="13" ht="16.1" customHeight="1" spans="1:6">
      <c r="A13" s="6" t="s">
        <v>50</v>
      </c>
      <c r="B13" s="7"/>
      <c r="C13" s="6"/>
      <c r="D13" s="9"/>
      <c r="E13" s="9"/>
      <c r="F13" s="9"/>
    </row>
    <row r="14" ht="16.1" customHeight="1" spans="1:6">
      <c r="A14" s="6" t="s">
        <v>51</v>
      </c>
      <c r="B14" s="7" t="s">
        <v>52</v>
      </c>
      <c r="C14" s="6" t="s">
        <v>39</v>
      </c>
      <c r="D14" s="9">
        <v>1</v>
      </c>
      <c r="E14" s="9">
        <f>0.88*500</f>
        <v>440</v>
      </c>
      <c r="F14" s="9">
        <f t="shared" ref="F14:F17" si="1">D14*E14</f>
        <v>440</v>
      </c>
    </row>
    <row r="15" ht="16.85" customHeight="1" spans="1:6">
      <c r="A15" s="6" t="s">
        <v>53</v>
      </c>
      <c r="B15" s="7" t="s">
        <v>54</v>
      </c>
      <c r="C15" s="6" t="s">
        <v>39</v>
      </c>
      <c r="D15" s="9">
        <v>1</v>
      </c>
      <c r="E15" s="9">
        <f>0.88*500</f>
        <v>440</v>
      </c>
      <c r="F15" s="9">
        <f t="shared" si="1"/>
        <v>440</v>
      </c>
    </row>
    <row r="16" ht="16.1" customHeight="1" spans="1:6">
      <c r="A16" s="6" t="s">
        <v>55</v>
      </c>
      <c r="B16" s="7" t="s">
        <v>56</v>
      </c>
      <c r="C16" s="6"/>
      <c r="D16" s="9"/>
      <c r="E16" s="9"/>
      <c r="F16" s="9"/>
    </row>
    <row r="17" ht="16.1" customHeight="1" spans="1:6">
      <c r="A17" s="6" t="s">
        <v>57</v>
      </c>
      <c r="B17" s="7" t="s">
        <v>56</v>
      </c>
      <c r="C17" s="6" t="s">
        <v>39</v>
      </c>
      <c r="D17" s="9">
        <v>1</v>
      </c>
      <c r="E17" s="9">
        <f>0.88*1000</f>
        <v>880</v>
      </c>
      <c r="F17" s="9">
        <f t="shared" si="1"/>
        <v>880</v>
      </c>
    </row>
    <row r="18" ht="16.85" customHeight="1" spans="1:6">
      <c r="A18" s="6"/>
      <c r="B18" s="7"/>
      <c r="C18" s="6"/>
      <c r="D18" s="8"/>
      <c r="E18" s="8"/>
      <c r="F18" s="8"/>
    </row>
    <row r="19" ht="16.1" customHeight="1" spans="1:6">
      <c r="A19" s="6"/>
      <c r="B19" s="7"/>
      <c r="C19" s="6"/>
      <c r="D19" s="8"/>
      <c r="E19" s="8"/>
      <c r="F19" s="8"/>
    </row>
    <row r="20" ht="16.1" customHeight="1" spans="1:6">
      <c r="A20" s="6"/>
      <c r="B20" s="7"/>
      <c r="C20" s="6"/>
      <c r="D20" s="8"/>
      <c r="E20" s="8"/>
      <c r="F20" s="8"/>
    </row>
    <row r="21" ht="16.85" customHeight="1" spans="1:6">
      <c r="A21" s="6"/>
      <c r="B21" s="7"/>
      <c r="C21" s="6"/>
      <c r="D21" s="8"/>
      <c r="E21" s="8"/>
      <c r="F21" s="8"/>
    </row>
    <row r="22" ht="16.1" customHeight="1" spans="1:6">
      <c r="A22" s="6"/>
      <c r="B22" s="7"/>
      <c r="C22" s="6"/>
      <c r="D22" s="8"/>
      <c r="E22" s="8"/>
      <c r="F22" s="8"/>
    </row>
    <row r="23" ht="16.1" customHeight="1" spans="1:6">
      <c r="A23" s="6"/>
      <c r="B23" s="7"/>
      <c r="C23" s="6"/>
      <c r="D23" s="8"/>
      <c r="E23" s="8"/>
      <c r="F23" s="8"/>
    </row>
    <row r="24" ht="16.85" customHeight="1" spans="1:6">
      <c r="A24" s="6"/>
      <c r="B24" s="7"/>
      <c r="C24" s="6"/>
      <c r="D24" s="8"/>
      <c r="E24" s="8"/>
      <c r="F24" s="8"/>
    </row>
    <row r="25" ht="16.1" customHeight="1" spans="1:6">
      <c r="A25" s="6"/>
      <c r="B25" s="7"/>
      <c r="C25" s="6"/>
      <c r="D25" s="8"/>
      <c r="E25" s="8"/>
      <c r="F25" s="8"/>
    </row>
    <row r="26" ht="16.85" customHeight="1" spans="1:6">
      <c r="A26" s="6"/>
      <c r="B26" s="7"/>
      <c r="C26" s="6"/>
      <c r="D26" s="8"/>
      <c r="E26" s="8"/>
      <c r="F26" s="8"/>
    </row>
    <row r="27" ht="16.1" customHeight="1" spans="1:6">
      <c r="A27" s="6"/>
      <c r="B27" s="7"/>
      <c r="C27" s="6"/>
      <c r="D27" s="8"/>
      <c r="E27" s="8"/>
      <c r="F27" s="8"/>
    </row>
    <row r="28" ht="16.1" customHeight="1" spans="1:6">
      <c r="A28" s="6"/>
      <c r="B28" s="7"/>
      <c r="C28" s="6"/>
      <c r="D28" s="8"/>
      <c r="E28" s="8"/>
      <c r="F28" s="8"/>
    </row>
    <row r="29" ht="16.85" customHeight="1" spans="1:6">
      <c r="A29" s="6"/>
      <c r="B29" s="7"/>
      <c r="C29" s="6"/>
      <c r="D29" s="8"/>
      <c r="E29" s="8"/>
      <c r="F29" s="8"/>
    </row>
    <row r="30" ht="16.1" customHeight="1" spans="1:6">
      <c r="A30" s="6"/>
      <c r="B30" s="7"/>
      <c r="C30" s="6"/>
      <c r="D30" s="8"/>
      <c r="E30" s="8"/>
      <c r="F30" s="8"/>
    </row>
    <row r="31" ht="16.1" customHeight="1" spans="1:6">
      <c r="A31" s="6"/>
      <c r="B31" s="7"/>
      <c r="C31" s="6"/>
      <c r="D31" s="8"/>
      <c r="E31" s="8"/>
      <c r="F31" s="8"/>
    </row>
    <row r="32" ht="16.85" customHeight="1" spans="1:6">
      <c r="A32" s="6"/>
      <c r="B32" s="7"/>
      <c r="C32" s="6"/>
      <c r="D32" s="8"/>
      <c r="E32" s="8"/>
      <c r="F32" s="8"/>
    </row>
    <row r="33" ht="16.1" customHeight="1" spans="1:6">
      <c r="A33" s="6"/>
      <c r="B33" s="7"/>
      <c r="C33" s="6"/>
      <c r="D33" s="8"/>
      <c r="E33" s="8"/>
      <c r="F33" s="8"/>
    </row>
    <row r="34" ht="16.1" customHeight="1" spans="1:6">
      <c r="A34" s="6"/>
      <c r="B34" s="7"/>
      <c r="C34" s="6"/>
      <c r="D34" s="8"/>
      <c r="E34" s="8"/>
      <c r="F34" s="8"/>
    </row>
    <row r="35" ht="16.85" customHeight="1" spans="1:6">
      <c r="A35" s="6"/>
      <c r="B35" s="7"/>
      <c r="C35" s="6"/>
      <c r="D35" s="8"/>
      <c r="E35" s="8"/>
      <c r="F35" s="8"/>
    </row>
    <row r="36" ht="16.1" customHeight="1" spans="1:6">
      <c r="A36" s="6"/>
      <c r="B36" s="7"/>
      <c r="C36" s="6"/>
      <c r="D36" s="8"/>
      <c r="E36" s="8"/>
      <c r="F36" s="8"/>
    </row>
    <row r="37" ht="16.1" customHeight="1" spans="1:6">
      <c r="A37" s="6"/>
      <c r="B37" s="7"/>
      <c r="C37" s="6"/>
      <c r="D37" s="8"/>
      <c r="E37" s="8"/>
      <c r="F37" s="8"/>
    </row>
    <row r="38" ht="16.85" customHeight="1" spans="1:6">
      <c r="A38" s="6"/>
      <c r="B38" s="7"/>
      <c r="C38" s="6"/>
      <c r="D38" s="8"/>
      <c r="E38" s="8"/>
      <c r="F38" s="8"/>
    </row>
    <row r="39" ht="16.1" customHeight="1" spans="1:6">
      <c r="A39" s="6"/>
      <c r="B39" s="7"/>
      <c r="C39" s="6"/>
      <c r="D39" s="8"/>
      <c r="E39" s="8"/>
      <c r="F39" s="8"/>
    </row>
    <row r="40" ht="16.1" customHeight="1" spans="1:6">
      <c r="A40" s="6"/>
      <c r="B40" s="7"/>
      <c r="C40" s="6"/>
      <c r="D40" s="8"/>
      <c r="E40" s="8"/>
      <c r="F40" s="8"/>
    </row>
    <row r="41" ht="32.95" customHeight="1" spans="1:6">
      <c r="A41" s="10"/>
      <c r="B41" s="11" t="s">
        <v>58</v>
      </c>
      <c r="C41" s="12">
        <f>SUM(F7:F17)</f>
        <v>7312.8</v>
      </c>
      <c r="D41" s="12"/>
      <c r="E41" s="13"/>
      <c r="F41" s="13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24</v>
      </c>
      <c r="B44" s="1"/>
      <c r="C44" s="1"/>
      <c r="D44" s="1"/>
      <c r="E44" s="1"/>
      <c r="F44" s="1"/>
    </row>
    <row r="45" ht="16.85" customHeight="1" spans="1:6">
      <c r="A45" s="2" t="s">
        <v>25</v>
      </c>
      <c r="B45" s="2"/>
      <c r="C45" s="2"/>
      <c r="D45" s="2"/>
      <c r="E45" s="2" t="s">
        <v>26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27</v>
      </c>
      <c r="B47" s="4" t="s">
        <v>28</v>
      </c>
      <c r="C47" s="4" t="s">
        <v>29</v>
      </c>
      <c r="D47" s="4" t="s">
        <v>30</v>
      </c>
      <c r="E47" s="4" t="s">
        <v>31</v>
      </c>
      <c r="F47" s="5" t="s">
        <v>32</v>
      </c>
    </row>
    <row r="48" ht="16.1" customHeight="1" spans="1:6">
      <c r="A48" s="6"/>
      <c r="B48" s="7" t="s">
        <v>59</v>
      </c>
      <c r="C48" s="6"/>
      <c r="D48" s="8"/>
      <c r="E48" s="8"/>
      <c r="F48" s="8"/>
    </row>
    <row r="49" ht="16.85" customHeight="1" spans="1:6">
      <c r="A49" s="6" t="s">
        <v>60</v>
      </c>
      <c r="B49" s="7" t="s">
        <v>61</v>
      </c>
      <c r="C49" s="6"/>
      <c r="D49" s="8"/>
      <c r="E49" s="8"/>
      <c r="F49" s="8"/>
    </row>
    <row r="50" ht="16.1" customHeight="1" spans="1:6">
      <c r="A50" s="6" t="s">
        <v>37</v>
      </c>
      <c r="B50" s="7" t="s">
        <v>62</v>
      </c>
      <c r="C50" s="6" t="s">
        <v>63</v>
      </c>
      <c r="D50" s="9">
        <v>325</v>
      </c>
      <c r="E50" s="9">
        <f>0.88*158.86</f>
        <v>139.7968</v>
      </c>
      <c r="F50" s="9">
        <f t="shared" ref="F50:F57" si="2">D50*E50</f>
        <v>45433.96</v>
      </c>
    </row>
    <row r="51" ht="16.1" customHeight="1" spans="1:6">
      <c r="A51" s="6" t="s">
        <v>64</v>
      </c>
      <c r="B51" s="7" t="s">
        <v>65</v>
      </c>
      <c r="C51" s="6" t="s">
        <v>63</v>
      </c>
      <c r="D51" s="9">
        <v>24</v>
      </c>
      <c r="E51" s="9">
        <f>0.88*227.5</f>
        <v>200.2</v>
      </c>
      <c r="F51" s="9">
        <f t="shared" si="2"/>
        <v>4804.8</v>
      </c>
    </row>
    <row r="52" ht="16.85" customHeight="1" spans="1:6">
      <c r="A52" s="6" t="s">
        <v>66</v>
      </c>
      <c r="B52" s="7" t="s">
        <v>67</v>
      </c>
      <c r="C52" s="6" t="s">
        <v>63</v>
      </c>
      <c r="D52" s="9">
        <v>24</v>
      </c>
      <c r="E52" s="9">
        <f>0.88*251.33</f>
        <v>221.1704</v>
      </c>
      <c r="F52" s="9">
        <f t="shared" si="2"/>
        <v>5308.0896</v>
      </c>
    </row>
    <row r="53" ht="16.1" customHeight="1" spans="1:6">
      <c r="A53" s="6" t="s">
        <v>68</v>
      </c>
      <c r="B53" s="7" t="s">
        <v>69</v>
      </c>
      <c r="C53" s="6" t="s">
        <v>70</v>
      </c>
      <c r="D53" s="9">
        <v>1.7</v>
      </c>
      <c r="E53" s="9">
        <f>0.88*44.99</f>
        <v>39.5912</v>
      </c>
      <c r="F53" s="9">
        <f t="shared" si="2"/>
        <v>67.30504</v>
      </c>
    </row>
    <row r="54" ht="16.1" customHeight="1" spans="1:6">
      <c r="A54" s="6" t="s">
        <v>71</v>
      </c>
      <c r="B54" s="7" t="s">
        <v>72</v>
      </c>
      <c r="C54" s="6" t="s">
        <v>70</v>
      </c>
      <c r="D54" s="9">
        <v>1.7</v>
      </c>
      <c r="E54" s="9">
        <f>0.88*702.35</f>
        <v>618.068</v>
      </c>
      <c r="F54" s="9">
        <f t="shared" si="2"/>
        <v>1050.7156</v>
      </c>
    </row>
    <row r="55" ht="16.85" customHeight="1" spans="1:6">
      <c r="A55" s="6" t="s">
        <v>73</v>
      </c>
      <c r="B55" s="7" t="s">
        <v>74</v>
      </c>
      <c r="C55" s="6" t="s">
        <v>75</v>
      </c>
      <c r="D55" s="9">
        <v>4</v>
      </c>
      <c r="E55" s="9">
        <f>0.88*164</f>
        <v>144.32</v>
      </c>
      <c r="F55" s="9">
        <f t="shared" si="2"/>
        <v>577.28</v>
      </c>
    </row>
    <row r="56" ht="16.1" customHeight="1" spans="1:6">
      <c r="A56" s="6" t="s">
        <v>76</v>
      </c>
      <c r="B56" s="7" t="s">
        <v>77</v>
      </c>
      <c r="C56" s="6" t="s">
        <v>75</v>
      </c>
      <c r="D56" s="9">
        <v>42</v>
      </c>
      <c r="E56" s="9">
        <f>0.88*4.26</f>
        <v>3.7488</v>
      </c>
      <c r="F56" s="9">
        <f t="shared" si="2"/>
        <v>157.4496</v>
      </c>
    </row>
    <row r="57" ht="16.1" customHeight="1" spans="1:6">
      <c r="A57" s="6" t="s">
        <v>78</v>
      </c>
      <c r="B57" s="7" t="s">
        <v>79</v>
      </c>
      <c r="C57" s="6" t="s">
        <v>80</v>
      </c>
      <c r="D57" s="9">
        <v>0.8</v>
      </c>
      <c r="E57" s="9">
        <f>0.88*221.25</f>
        <v>194.7</v>
      </c>
      <c r="F57" s="9">
        <f t="shared" si="2"/>
        <v>155.76</v>
      </c>
    </row>
    <row r="58" ht="16.85" customHeight="1" spans="1:6">
      <c r="A58" s="6" t="s">
        <v>81</v>
      </c>
      <c r="B58" s="7" t="s">
        <v>82</v>
      </c>
      <c r="C58" s="6"/>
      <c r="D58" s="9"/>
      <c r="E58" s="9"/>
      <c r="F58" s="9"/>
    </row>
    <row r="59" ht="16.1" customHeight="1" spans="1:6">
      <c r="A59" s="6" t="s">
        <v>37</v>
      </c>
      <c r="B59" s="7" t="s">
        <v>83</v>
      </c>
      <c r="C59" s="6" t="s">
        <v>84</v>
      </c>
      <c r="D59" s="9">
        <v>2</v>
      </c>
      <c r="E59" s="9">
        <f>0.88*881.5</f>
        <v>775.72</v>
      </c>
      <c r="F59" s="9">
        <f t="shared" ref="F59:F63" si="3">D59*E59</f>
        <v>1551.44</v>
      </c>
    </row>
    <row r="60" ht="16.1" customHeight="1" spans="1:6">
      <c r="A60" s="6" t="s">
        <v>40</v>
      </c>
      <c r="B60" s="7" t="s">
        <v>85</v>
      </c>
      <c r="C60" s="6" t="s">
        <v>84</v>
      </c>
      <c r="D60" s="9">
        <v>2</v>
      </c>
      <c r="E60" s="9">
        <f>0.88*863</f>
        <v>759.44</v>
      </c>
      <c r="F60" s="9">
        <f t="shared" si="3"/>
        <v>1518.88</v>
      </c>
    </row>
    <row r="61" ht="16.85" customHeight="1" spans="1:6">
      <c r="A61" s="6" t="s">
        <v>64</v>
      </c>
      <c r="B61" s="7" t="s">
        <v>86</v>
      </c>
      <c r="C61" s="6" t="s">
        <v>84</v>
      </c>
      <c r="D61" s="9">
        <v>1</v>
      </c>
      <c r="E61" s="9">
        <f>0.88*1059</f>
        <v>931.92</v>
      </c>
      <c r="F61" s="9">
        <f t="shared" si="3"/>
        <v>931.92</v>
      </c>
    </row>
    <row r="62" ht="16.1" customHeight="1" spans="1:6">
      <c r="A62" s="6" t="s">
        <v>66</v>
      </c>
      <c r="B62" s="7" t="s">
        <v>87</v>
      </c>
      <c r="C62" s="6" t="s">
        <v>84</v>
      </c>
      <c r="D62" s="9">
        <v>1</v>
      </c>
      <c r="E62" s="9">
        <f>0.88*500</f>
        <v>440</v>
      </c>
      <c r="F62" s="9">
        <f t="shared" si="3"/>
        <v>440</v>
      </c>
    </row>
    <row r="63" ht="16.1" customHeight="1" spans="1:6">
      <c r="A63" s="6" t="s">
        <v>88</v>
      </c>
      <c r="B63" s="7" t="s">
        <v>89</v>
      </c>
      <c r="C63" s="6" t="s">
        <v>90</v>
      </c>
      <c r="D63" s="9">
        <v>8</v>
      </c>
      <c r="E63" s="9">
        <f>0.88*125.38</f>
        <v>110.3344</v>
      </c>
      <c r="F63" s="9">
        <f t="shared" si="3"/>
        <v>882.6752</v>
      </c>
    </row>
    <row r="64" ht="16.85" customHeight="1" spans="1:6">
      <c r="A64" s="6" t="s">
        <v>88</v>
      </c>
      <c r="B64" s="7" t="s">
        <v>91</v>
      </c>
      <c r="C64" s="6"/>
      <c r="D64" s="9"/>
      <c r="E64" s="9"/>
      <c r="F64" s="9"/>
    </row>
    <row r="65" ht="16.1" customHeight="1" spans="1:6">
      <c r="A65" s="6" t="s">
        <v>37</v>
      </c>
      <c r="B65" s="7" t="s">
        <v>91</v>
      </c>
      <c r="C65" s="6" t="s">
        <v>90</v>
      </c>
      <c r="D65" s="9">
        <v>182</v>
      </c>
      <c r="E65" s="9">
        <f>0.88*138.62</f>
        <v>121.9856</v>
      </c>
      <c r="F65" s="9">
        <f t="shared" ref="F65:F68" si="4">D65*E65</f>
        <v>22201.3792</v>
      </c>
    </row>
    <row r="66" ht="16.1" customHeight="1" spans="1:6">
      <c r="A66" s="6" t="s">
        <v>92</v>
      </c>
      <c r="B66" s="7" t="s">
        <v>93</v>
      </c>
      <c r="C66" s="6"/>
      <c r="D66" s="9"/>
      <c r="E66" s="9"/>
      <c r="F66" s="9"/>
    </row>
    <row r="67" ht="16.85" customHeight="1" spans="1:6">
      <c r="A67" s="6" t="s">
        <v>94</v>
      </c>
      <c r="B67" s="7" t="s">
        <v>95</v>
      </c>
      <c r="C67" s="6" t="s">
        <v>80</v>
      </c>
      <c r="D67" s="9">
        <v>325.5</v>
      </c>
      <c r="E67" s="9">
        <f>0.88*48.03</f>
        <v>42.2664</v>
      </c>
      <c r="F67" s="9">
        <f t="shared" si="4"/>
        <v>13757.7132</v>
      </c>
    </row>
    <row r="68" ht="16.1" customHeight="1" spans="1:6">
      <c r="A68" s="6" t="s">
        <v>96</v>
      </c>
      <c r="B68" s="7" t="s">
        <v>97</v>
      </c>
      <c r="C68" s="6" t="s">
        <v>63</v>
      </c>
      <c r="D68" s="9">
        <v>5</v>
      </c>
      <c r="E68" s="9">
        <f>0.88*145.8</f>
        <v>128.304</v>
      </c>
      <c r="F68" s="9">
        <f t="shared" si="4"/>
        <v>641.52</v>
      </c>
    </row>
    <row r="69" ht="16.85" customHeight="1" spans="1:6">
      <c r="A69" s="6" t="s">
        <v>98</v>
      </c>
      <c r="B69" s="7" t="s">
        <v>99</v>
      </c>
      <c r="C69" s="6"/>
      <c r="D69" s="9"/>
      <c r="E69" s="9"/>
      <c r="F69" s="9"/>
    </row>
    <row r="70" ht="16.1" customHeight="1" spans="1:6">
      <c r="A70" s="6" t="s">
        <v>100</v>
      </c>
      <c r="B70" s="7" t="s">
        <v>99</v>
      </c>
      <c r="C70" s="6" t="s">
        <v>101</v>
      </c>
      <c r="D70" s="9">
        <v>50</v>
      </c>
      <c r="E70" s="9">
        <f>0.88*47.94</f>
        <v>42.1872</v>
      </c>
      <c r="F70" s="9">
        <f t="shared" ref="F70:F81" si="5">D70*E70</f>
        <v>2109.36</v>
      </c>
    </row>
    <row r="71" ht="16.1" customHeight="1" spans="1:6">
      <c r="A71" s="6" t="s">
        <v>102</v>
      </c>
      <c r="B71" s="7" t="s">
        <v>103</v>
      </c>
      <c r="C71" s="6" t="s">
        <v>70</v>
      </c>
      <c r="D71" s="9">
        <v>40</v>
      </c>
      <c r="E71" s="9">
        <f>0.88*13.63</f>
        <v>11.9944</v>
      </c>
      <c r="F71" s="9">
        <f t="shared" si="5"/>
        <v>479.776</v>
      </c>
    </row>
    <row r="72" ht="16.85" customHeight="1" spans="1:6">
      <c r="A72" s="6"/>
      <c r="B72" s="7" t="s">
        <v>104</v>
      </c>
      <c r="C72" s="6"/>
      <c r="D72" s="9"/>
      <c r="E72" s="9"/>
      <c r="F72" s="9"/>
    </row>
    <row r="73" ht="16.1" customHeight="1" spans="1:6">
      <c r="A73" s="6" t="s">
        <v>60</v>
      </c>
      <c r="B73" s="7" t="s">
        <v>61</v>
      </c>
      <c r="C73" s="6"/>
      <c r="D73" s="9"/>
      <c r="E73" s="9"/>
      <c r="F73" s="9"/>
    </row>
    <row r="74" ht="16.1" customHeight="1" spans="1:6">
      <c r="A74" s="6" t="s">
        <v>37</v>
      </c>
      <c r="B74" s="7" t="s">
        <v>62</v>
      </c>
      <c r="C74" s="6" t="s">
        <v>63</v>
      </c>
      <c r="D74" s="9">
        <v>106</v>
      </c>
      <c r="E74" s="9">
        <f>0.88*158.86</f>
        <v>139.7968</v>
      </c>
      <c r="F74" s="9">
        <f t="shared" si="5"/>
        <v>14818.4608</v>
      </c>
    </row>
    <row r="75" ht="16.85" customHeight="1" spans="1:6">
      <c r="A75" s="6" t="s">
        <v>64</v>
      </c>
      <c r="B75" s="7" t="s">
        <v>65</v>
      </c>
      <c r="C75" s="6" t="s">
        <v>63</v>
      </c>
      <c r="D75" s="9">
        <v>72</v>
      </c>
      <c r="E75" s="9">
        <f>0.88*227.5</f>
        <v>200.2</v>
      </c>
      <c r="F75" s="9">
        <f t="shared" si="5"/>
        <v>14414.4</v>
      </c>
    </row>
    <row r="76" ht="16.1" customHeight="1" spans="1:6">
      <c r="A76" s="6" t="s">
        <v>66</v>
      </c>
      <c r="B76" s="7" t="s">
        <v>67</v>
      </c>
      <c r="C76" s="6" t="s">
        <v>63</v>
      </c>
      <c r="D76" s="9">
        <v>72</v>
      </c>
      <c r="E76" s="9">
        <f>0.88*251.33</f>
        <v>221.1704</v>
      </c>
      <c r="F76" s="9">
        <f t="shared" si="5"/>
        <v>15924.2688</v>
      </c>
    </row>
    <row r="77" ht="16.1" customHeight="1" spans="1:6">
      <c r="A77" s="6" t="s">
        <v>68</v>
      </c>
      <c r="B77" s="7" t="s">
        <v>69</v>
      </c>
      <c r="C77" s="6" t="s">
        <v>70</v>
      </c>
      <c r="D77" s="9">
        <v>5.09</v>
      </c>
      <c r="E77" s="9">
        <f>0.88*44.99</f>
        <v>39.5912</v>
      </c>
      <c r="F77" s="9">
        <f t="shared" si="5"/>
        <v>201.519208</v>
      </c>
    </row>
    <row r="78" ht="16.85" customHeight="1" spans="1:6">
      <c r="A78" s="6" t="s">
        <v>71</v>
      </c>
      <c r="B78" s="7" t="s">
        <v>72</v>
      </c>
      <c r="C78" s="6" t="s">
        <v>70</v>
      </c>
      <c r="D78" s="9">
        <v>5.09</v>
      </c>
      <c r="E78" s="9">
        <f>0.88*701.77</f>
        <v>617.5576</v>
      </c>
      <c r="F78" s="9">
        <f t="shared" si="5"/>
        <v>3143.368184</v>
      </c>
    </row>
    <row r="79" ht="16.1" customHeight="1" spans="1:6">
      <c r="A79" s="6" t="s">
        <v>73</v>
      </c>
      <c r="B79" s="7" t="s">
        <v>74</v>
      </c>
      <c r="C79" s="6" t="s">
        <v>75</v>
      </c>
      <c r="D79" s="9">
        <v>12</v>
      </c>
      <c r="E79" s="9">
        <f>0.88*162.58</f>
        <v>143.0704</v>
      </c>
      <c r="F79" s="9">
        <f t="shared" si="5"/>
        <v>1716.8448</v>
      </c>
    </row>
    <row r="80" ht="16.1" customHeight="1" spans="1:6">
      <c r="A80" s="6" t="s">
        <v>76</v>
      </c>
      <c r="B80" s="7" t="s">
        <v>77</v>
      </c>
      <c r="C80" s="6" t="s">
        <v>75</v>
      </c>
      <c r="D80" s="9">
        <v>27</v>
      </c>
      <c r="E80" s="9">
        <f>0.88*4.3</f>
        <v>3.784</v>
      </c>
      <c r="F80" s="9">
        <f t="shared" si="5"/>
        <v>102.168</v>
      </c>
    </row>
    <row r="81" ht="16.85" customHeight="1" spans="1:6">
      <c r="A81" s="6" t="s">
        <v>78</v>
      </c>
      <c r="B81" s="7" t="s">
        <v>79</v>
      </c>
      <c r="C81" s="6" t="s">
        <v>80</v>
      </c>
      <c r="D81" s="9">
        <v>2.4</v>
      </c>
      <c r="E81" s="9">
        <f>0.88*220.83</f>
        <v>194.3304</v>
      </c>
      <c r="F81" s="9">
        <f t="shared" si="5"/>
        <v>466.39296</v>
      </c>
    </row>
    <row r="82" ht="16.1" customHeight="1" spans="1:6">
      <c r="A82" s="6" t="s">
        <v>81</v>
      </c>
      <c r="B82" s="7" t="s">
        <v>82</v>
      </c>
      <c r="C82" s="6"/>
      <c r="D82" s="9"/>
      <c r="E82" s="9"/>
      <c r="F82" s="9"/>
    </row>
    <row r="83" ht="16.1" customHeight="1" spans="1:6">
      <c r="A83" s="6" t="s">
        <v>37</v>
      </c>
      <c r="B83" s="7" t="s">
        <v>83</v>
      </c>
      <c r="C83" s="6" t="s">
        <v>84</v>
      </c>
      <c r="D83" s="9">
        <v>1</v>
      </c>
      <c r="E83" s="9">
        <f>0.88*887</f>
        <v>780.56</v>
      </c>
      <c r="F83" s="9">
        <f t="shared" ref="F83:F85" si="6">D83*E83</f>
        <v>780.56</v>
      </c>
    </row>
    <row r="84" ht="16.85" customHeight="1" spans="1:6">
      <c r="A84" s="6" t="s">
        <v>40</v>
      </c>
      <c r="B84" s="7" t="s">
        <v>85</v>
      </c>
      <c r="C84" s="6" t="s">
        <v>84</v>
      </c>
      <c r="D84" s="9">
        <v>2</v>
      </c>
      <c r="E84" s="9">
        <f>0.88*863</f>
        <v>759.44</v>
      </c>
      <c r="F84" s="9">
        <f t="shared" si="6"/>
        <v>1518.88</v>
      </c>
    </row>
    <row r="85" ht="16.1" customHeight="1" spans="1:6">
      <c r="A85" s="6" t="s">
        <v>64</v>
      </c>
      <c r="B85" s="7" t="s">
        <v>105</v>
      </c>
      <c r="C85" s="6" t="s">
        <v>84</v>
      </c>
      <c r="D85" s="9">
        <v>1</v>
      </c>
      <c r="E85" s="9">
        <f>0.88*1065</f>
        <v>937.2</v>
      </c>
      <c r="F85" s="9">
        <f t="shared" si="6"/>
        <v>937.2</v>
      </c>
    </row>
    <row r="86" ht="16.1" customHeight="1" spans="1:6">
      <c r="A86" s="2"/>
      <c r="B86" s="2"/>
      <c r="C86" s="2"/>
      <c r="D86" s="2"/>
      <c r="E86" s="2"/>
      <c r="F86" s="2"/>
    </row>
    <row r="87" ht="16.85" customHeight="1" spans="1:6">
      <c r="A87" s="2"/>
      <c r="B87" s="2"/>
      <c r="C87" s="2"/>
      <c r="D87" s="2"/>
      <c r="E87" s="2"/>
      <c r="F87" s="2"/>
    </row>
    <row r="88" ht="32.95" customHeight="1" spans="1:6">
      <c r="A88" s="1" t="s">
        <v>24</v>
      </c>
      <c r="B88" s="1"/>
      <c r="C88" s="1"/>
      <c r="D88" s="1"/>
      <c r="E88" s="1"/>
      <c r="F88" s="1"/>
    </row>
    <row r="89" ht="16.85" customHeight="1" spans="1:6">
      <c r="A89" s="2" t="s">
        <v>25</v>
      </c>
      <c r="B89" s="2"/>
      <c r="C89" s="2"/>
      <c r="D89" s="2"/>
      <c r="E89" s="2" t="s">
        <v>26</v>
      </c>
      <c r="F89" s="2"/>
    </row>
    <row r="90" ht="32.95" customHeight="1" spans="1:6">
      <c r="A90" s="3" t="s">
        <v>11</v>
      </c>
      <c r="B90" s="3"/>
      <c r="C90" s="3"/>
      <c r="D90" s="3"/>
      <c r="E90" s="3"/>
      <c r="F90" s="3"/>
    </row>
    <row r="91" ht="16.85" customHeight="1" spans="1:6">
      <c r="A91" s="4" t="s">
        <v>27</v>
      </c>
      <c r="B91" s="4" t="s">
        <v>28</v>
      </c>
      <c r="C91" s="4" t="s">
        <v>29</v>
      </c>
      <c r="D91" s="4" t="s">
        <v>30</v>
      </c>
      <c r="E91" s="4" t="s">
        <v>31</v>
      </c>
      <c r="F91" s="5" t="s">
        <v>32</v>
      </c>
    </row>
    <row r="92" ht="16.1" customHeight="1" spans="1:6">
      <c r="A92" s="6" t="s">
        <v>66</v>
      </c>
      <c r="B92" s="7" t="s">
        <v>106</v>
      </c>
      <c r="C92" s="6" t="s">
        <v>84</v>
      </c>
      <c r="D92" s="9">
        <v>3</v>
      </c>
      <c r="E92" s="9">
        <f>0.88*500</f>
        <v>440</v>
      </c>
      <c r="F92" s="9">
        <f t="shared" ref="F92:F95" si="7">D92*E92</f>
        <v>1320</v>
      </c>
    </row>
    <row r="93" ht="16.85" customHeight="1" spans="1:6">
      <c r="A93" s="6" t="s">
        <v>88</v>
      </c>
      <c r="B93" s="7" t="s">
        <v>89</v>
      </c>
      <c r="C93" s="6" t="s">
        <v>90</v>
      </c>
      <c r="D93" s="9">
        <v>16</v>
      </c>
      <c r="E93" s="9">
        <f>0.88*125.19</f>
        <v>110.1672</v>
      </c>
      <c r="F93" s="9">
        <f t="shared" si="7"/>
        <v>1762.6752</v>
      </c>
    </row>
    <row r="94" ht="16.1" customHeight="1" spans="1:6">
      <c r="A94" s="6" t="s">
        <v>88</v>
      </c>
      <c r="B94" s="7" t="s">
        <v>91</v>
      </c>
      <c r="C94" s="6"/>
      <c r="D94" s="9"/>
      <c r="E94" s="9"/>
      <c r="F94" s="9"/>
    </row>
    <row r="95" ht="16.1" customHeight="1" spans="1:6">
      <c r="A95" s="6" t="s">
        <v>37</v>
      </c>
      <c r="B95" s="7" t="s">
        <v>91</v>
      </c>
      <c r="C95" s="6" t="s">
        <v>90</v>
      </c>
      <c r="D95" s="9">
        <v>108</v>
      </c>
      <c r="E95" s="9">
        <f>0.88*138.81</f>
        <v>122.1528</v>
      </c>
      <c r="F95" s="9">
        <f t="shared" si="7"/>
        <v>13192.5024</v>
      </c>
    </row>
    <row r="96" ht="16.85" customHeight="1" spans="1:6">
      <c r="A96" s="6" t="s">
        <v>92</v>
      </c>
      <c r="B96" s="7" t="s">
        <v>107</v>
      </c>
      <c r="C96" s="6"/>
      <c r="D96" s="9"/>
      <c r="E96" s="9"/>
      <c r="F96" s="9"/>
    </row>
    <row r="97" ht="16.1" customHeight="1" spans="1:6">
      <c r="A97" s="6" t="s">
        <v>94</v>
      </c>
      <c r="B97" s="7" t="s">
        <v>107</v>
      </c>
      <c r="C97" s="6"/>
      <c r="D97" s="9"/>
      <c r="E97" s="9"/>
      <c r="F97" s="9"/>
    </row>
    <row r="98" ht="16.1" customHeight="1" spans="1:6">
      <c r="A98" s="6" t="s">
        <v>37</v>
      </c>
      <c r="B98" s="7" t="s">
        <v>108</v>
      </c>
      <c r="C98" s="6" t="s">
        <v>70</v>
      </c>
      <c r="D98" s="9">
        <v>36</v>
      </c>
      <c r="E98" s="9">
        <f>0.88*8.33</f>
        <v>7.3304</v>
      </c>
      <c r="F98" s="9">
        <f t="shared" ref="F98:F103" si="8">D98*E98</f>
        <v>263.8944</v>
      </c>
    </row>
    <row r="99" ht="16.85" customHeight="1" spans="1:6">
      <c r="A99" s="6" t="s">
        <v>40</v>
      </c>
      <c r="B99" s="7" t="s">
        <v>109</v>
      </c>
      <c r="C99" s="6" t="s">
        <v>80</v>
      </c>
      <c r="D99" s="9">
        <v>109.2</v>
      </c>
      <c r="E99" s="9">
        <f>0.88*1.37</f>
        <v>1.2056</v>
      </c>
      <c r="F99" s="9">
        <f t="shared" si="8"/>
        <v>131.65152</v>
      </c>
    </row>
    <row r="100" ht="16.1" customHeight="1" spans="1:6">
      <c r="A100" s="6" t="s">
        <v>64</v>
      </c>
      <c r="B100" s="7" t="s">
        <v>110</v>
      </c>
      <c r="C100" s="6" t="s">
        <v>80</v>
      </c>
      <c r="D100" s="9">
        <v>109.2</v>
      </c>
      <c r="E100" s="9">
        <f>0.88*80.89</f>
        <v>71.1832</v>
      </c>
      <c r="F100" s="9">
        <f t="shared" si="8"/>
        <v>7773.20544</v>
      </c>
    </row>
    <row r="101" ht="16.1" customHeight="1" spans="1:6">
      <c r="A101" s="6" t="s">
        <v>66</v>
      </c>
      <c r="B101" s="7" t="s">
        <v>111</v>
      </c>
      <c r="C101" s="6" t="s">
        <v>80</v>
      </c>
      <c r="D101" s="9">
        <v>95</v>
      </c>
      <c r="E101" s="9">
        <f>0.88*120.93</f>
        <v>106.4184</v>
      </c>
      <c r="F101" s="9">
        <f t="shared" si="8"/>
        <v>10109.748</v>
      </c>
    </row>
    <row r="102" ht="16.85" customHeight="1" spans="1:6">
      <c r="A102" s="6" t="s">
        <v>68</v>
      </c>
      <c r="B102" s="7" t="s">
        <v>112</v>
      </c>
      <c r="C102" s="6" t="s">
        <v>80</v>
      </c>
      <c r="D102" s="9">
        <v>28</v>
      </c>
      <c r="E102" s="9">
        <f>0.88*7.93</f>
        <v>6.9784</v>
      </c>
      <c r="F102" s="9">
        <f t="shared" si="8"/>
        <v>195.3952</v>
      </c>
    </row>
    <row r="103" ht="16.1" customHeight="1" spans="1:6">
      <c r="A103" s="6" t="s">
        <v>71</v>
      </c>
      <c r="B103" s="7" t="s">
        <v>113</v>
      </c>
      <c r="C103" s="6" t="s">
        <v>114</v>
      </c>
      <c r="D103" s="9">
        <v>43.6</v>
      </c>
      <c r="E103" s="9">
        <f>0.88*12.52</f>
        <v>11.0176</v>
      </c>
      <c r="F103" s="9">
        <f t="shared" si="8"/>
        <v>480.36736</v>
      </c>
    </row>
    <row r="104" ht="16.1" customHeight="1" spans="1:6">
      <c r="A104" s="6"/>
      <c r="B104" s="7"/>
      <c r="C104" s="6"/>
      <c r="D104" s="8"/>
      <c r="E104" s="8"/>
      <c r="F104" s="8"/>
    </row>
    <row r="105" ht="16.85" customHeight="1" spans="1:6">
      <c r="A105" s="6"/>
      <c r="B105" s="7"/>
      <c r="C105" s="6"/>
      <c r="D105" s="8"/>
      <c r="E105" s="8"/>
      <c r="F105" s="8"/>
    </row>
    <row r="106" ht="16.1" customHeight="1" spans="1:6">
      <c r="A106" s="6"/>
      <c r="B106" s="7"/>
      <c r="C106" s="6"/>
      <c r="D106" s="8"/>
      <c r="E106" s="8"/>
      <c r="F106" s="8"/>
    </row>
    <row r="107" ht="16.1" customHeight="1" spans="1:6">
      <c r="A107" s="6"/>
      <c r="B107" s="7"/>
      <c r="C107" s="6"/>
      <c r="D107" s="8"/>
      <c r="E107" s="8"/>
      <c r="F107" s="8"/>
    </row>
    <row r="108" ht="16.85" customHeight="1" spans="1:6">
      <c r="A108" s="6"/>
      <c r="B108" s="7"/>
      <c r="C108" s="6"/>
      <c r="D108" s="8"/>
      <c r="E108" s="8"/>
      <c r="F108" s="8"/>
    </row>
    <row r="109" ht="16.1" customHeight="1" spans="1:6">
      <c r="A109" s="6"/>
      <c r="B109" s="7"/>
      <c r="C109" s="6"/>
      <c r="D109" s="8"/>
      <c r="E109" s="8"/>
      <c r="F109" s="8"/>
    </row>
    <row r="110" ht="16.1" customHeight="1" spans="1:6">
      <c r="A110" s="6"/>
      <c r="B110" s="7"/>
      <c r="C110" s="6"/>
      <c r="D110" s="8"/>
      <c r="E110" s="8"/>
      <c r="F110" s="8"/>
    </row>
    <row r="111" ht="16.85" customHeight="1" spans="1:6">
      <c r="A111" s="6"/>
      <c r="B111" s="7"/>
      <c r="C111" s="6"/>
      <c r="D111" s="8"/>
      <c r="E111" s="8"/>
      <c r="F111" s="8"/>
    </row>
    <row r="112" ht="16.1" customHeight="1" spans="1:6">
      <c r="A112" s="6"/>
      <c r="B112" s="7"/>
      <c r="C112" s="6"/>
      <c r="D112" s="8"/>
      <c r="E112" s="8"/>
      <c r="F112" s="8"/>
    </row>
    <row r="113" ht="16.85" customHeight="1" spans="1:6">
      <c r="A113" s="6"/>
      <c r="B113" s="7"/>
      <c r="C113" s="6"/>
      <c r="D113" s="8"/>
      <c r="E113" s="8"/>
      <c r="F113" s="8"/>
    </row>
    <row r="114" ht="16.1" customHeight="1" spans="1:6">
      <c r="A114" s="6"/>
      <c r="B114" s="7"/>
      <c r="C114" s="6"/>
      <c r="D114" s="8"/>
      <c r="E114" s="8"/>
      <c r="F114" s="8"/>
    </row>
    <row r="115" ht="16.1" customHeight="1" spans="1:6">
      <c r="A115" s="6"/>
      <c r="B115" s="7"/>
      <c r="C115" s="6"/>
      <c r="D115" s="8"/>
      <c r="E115" s="8"/>
      <c r="F115" s="8"/>
    </row>
    <row r="116" ht="16.85" customHeight="1" spans="1:6">
      <c r="A116" s="6"/>
      <c r="B116" s="7"/>
      <c r="C116" s="6"/>
      <c r="D116" s="8"/>
      <c r="E116" s="8"/>
      <c r="F116" s="8"/>
    </row>
    <row r="117" ht="16.1" customHeight="1" spans="1:6">
      <c r="A117" s="6"/>
      <c r="B117" s="7"/>
      <c r="C117" s="6"/>
      <c r="D117" s="8"/>
      <c r="E117" s="8"/>
      <c r="F117" s="8"/>
    </row>
    <row r="118" ht="16.1" customHeight="1" spans="1:6">
      <c r="A118" s="6"/>
      <c r="B118" s="7"/>
      <c r="C118" s="6"/>
      <c r="D118" s="8"/>
      <c r="E118" s="8"/>
      <c r="F118" s="8"/>
    </row>
    <row r="119" ht="16.85" customHeight="1" spans="1:6">
      <c r="A119" s="6"/>
      <c r="B119" s="7"/>
      <c r="C119" s="6"/>
      <c r="D119" s="8"/>
      <c r="E119" s="8"/>
      <c r="F119" s="8"/>
    </row>
    <row r="120" ht="16.1" customHeight="1" spans="1:6">
      <c r="A120" s="6"/>
      <c r="B120" s="7"/>
      <c r="C120" s="6"/>
      <c r="D120" s="8"/>
      <c r="E120" s="8"/>
      <c r="F120" s="8"/>
    </row>
    <row r="121" ht="16.1" customHeight="1" spans="1:6">
      <c r="A121" s="6"/>
      <c r="B121" s="7"/>
      <c r="C121" s="6"/>
      <c r="D121" s="8"/>
      <c r="E121" s="8"/>
      <c r="F121" s="8"/>
    </row>
    <row r="122" ht="16.85" customHeight="1" spans="1:6">
      <c r="A122" s="6"/>
      <c r="B122" s="7"/>
      <c r="C122" s="6"/>
      <c r="D122" s="8"/>
      <c r="E122" s="8"/>
      <c r="F122" s="8"/>
    </row>
    <row r="123" ht="16.1" customHeight="1" spans="1:6">
      <c r="A123" s="6"/>
      <c r="B123" s="7"/>
      <c r="C123" s="6"/>
      <c r="D123" s="8"/>
      <c r="E123" s="8"/>
      <c r="F123" s="8"/>
    </row>
    <row r="124" ht="16.1" customHeight="1" spans="1:6">
      <c r="A124" s="6"/>
      <c r="B124" s="7"/>
      <c r="C124" s="6"/>
      <c r="D124" s="8"/>
      <c r="E124" s="8"/>
      <c r="F124" s="8"/>
    </row>
    <row r="125" ht="16.85" customHeight="1" spans="1:6">
      <c r="A125" s="6"/>
      <c r="B125" s="7"/>
      <c r="C125" s="6"/>
      <c r="D125" s="8"/>
      <c r="E125" s="8"/>
      <c r="F125" s="8"/>
    </row>
    <row r="126" ht="16.1" customHeight="1" spans="1:6">
      <c r="A126" s="6"/>
      <c r="B126" s="7"/>
      <c r="C126" s="6"/>
      <c r="D126" s="8"/>
      <c r="E126" s="8"/>
      <c r="F126" s="8"/>
    </row>
    <row r="127" ht="16.1" customHeight="1" spans="1:6">
      <c r="A127" s="6"/>
      <c r="B127" s="7"/>
      <c r="C127" s="6"/>
      <c r="D127" s="8"/>
      <c r="E127" s="8"/>
      <c r="F127" s="8"/>
    </row>
    <row r="128" ht="32.95" customHeight="1" spans="1:6">
      <c r="A128" s="10"/>
      <c r="B128" s="11" t="s">
        <v>115</v>
      </c>
      <c r="C128" s="12">
        <f>F103+F102+F101+F100+F99+F98+F95+F93+F84+F85+F83+F81+F80+F79+F78+F77+F76+F75+F71+F74+F70+F68+F67+F65+F63+F62+F61+F60+F59+F57+F56+F55+F54+F53+F52+F51+F50</f>
        <v>190003.525712</v>
      </c>
      <c r="D128" s="12"/>
      <c r="E128" s="13"/>
      <c r="F128" s="13"/>
    </row>
    <row r="129" ht="16.1" customHeight="1" spans="1:6">
      <c r="A129" s="2"/>
      <c r="B129" s="2"/>
      <c r="C129" s="2"/>
      <c r="D129" s="2"/>
      <c r="E129" s="2"/>
      <c r="F129" s="2"/>
    </row>
    <row r="130" ht="16.85" customHeight="1" spans="1:6">
      <c r="A130" s="2"/>
      <c r="B130" s="2"/>
      <c r="C130" s="2"/>
      <c r="D130" s="2"/>
      <c r="E130" s="2"/>
      <c r="F130" s="2"/>
    </row>
  </sheetData>
  <mergeCells count="22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A86:F86"/>
    <mergeCell ref="A87:F87"/>
    <mergeCell ref="A88:F88"/>
    <mergeCell ref="A89:D89"/>
    <mergeCell ref="E89:F89"/>
    <mergeCell ref="A90:F90"/>
    <mergeCell ref="C128:D128"/>
    <mergeCell ref="E128:F128"/>
    <mergeCell ref="A129:F129"/>
    <mergeCell ref="A130:F130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2020-08-19T03:22:00Z</dcterms:created>
  <dcterms:modified xsi:type="dcterms:W3CDTF">2020-09-02T01:32:36Z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