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<sst xmlns="http://schemas.openxmlformats.org/spreadsheetml/2006/main" count="145" uniqueCount="95">
  <si>
    <t>投标报价汇总表</t>
  </si>
  <si>
    <t>标段：俞家畈中心村中奎坳道路硬化工程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</si>
  <si>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</si>
  <si>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</si>
  <si>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</si>
  <si>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</si>
  <si>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</si>
  <si>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</si>
  <si>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</si>
  <si>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</si>
  <si>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</si>
  <si>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</si>
  <si>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</si>
  <si>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</si>
  <si>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</si>
  <si>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</si>
  <si>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</si>
  <si>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</si>
  <si>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</si>
  <si>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</si>
  <si>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</si>
  <si>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</si>
  <si>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</si>
  <si>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</si>
  <si>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</si>
  <si>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</si>
  <si>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</si>
  <si>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</si>
  <si>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</si>
  <si>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</si>
  <si>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</t>
  </si>
  <si>
    <t>合同段: 俞家畈中心村中奎坳道路硬化工程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</si>
  <si>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</si>
  <si>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</si>
  <si>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</si>
  <si>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</si>
  <si>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</si>
  <si>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</si>
  <si>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</si>
  <si>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</si>
  <si>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</si>
  <si>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</si>
  <si>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</si>
  <si>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</si>
  <si>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</si>
  <si>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</si>
  <si>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</si>
  <si>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</si>
  <si>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</si>
  <si>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</si>
  <si>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</si>
  <si>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</si>
  <si>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</si>
  <si>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</si>
  <si>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</si>
  <si>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</si>
  <si>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</si>
  <si>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</si>
  <si>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</si>
  <si>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</si>
  <si>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</si>
  <si>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105</t>
  </si>
  <si>
    <t>施工标准化</t>
  </si>
  <si>
    <t>105-3</t>
  </si>
  <si>
    <t>拌和站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</si>
  <si>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</si>
  <si>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</si>
  <si>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</si>
  <si>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</si>
  <si>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</si>
  <si>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</si>
  <si>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</si>
  <si>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202-1</t>
  </si>
  <si>
    <t>路边挡墙</t>
  </si>
  <si>
    <t>-d</t>
  </si>
  <si>
    <t>C20混凝土挡土墙</t>
  </si>
  <si>
    <t>m3</t>
  </si>
  <si>
    <t>-e</t>
  </si>
  <si>
    <t>干砌块石挡土墙</t>
  </si>
  <si>
    <t>清单  第 200 章合计   人民币</t>
  </si>
  <si>
    <t>312</t>
  </si>
  <si>
    <t>水泥混凝土路面（L=280m，B=4m;含切缝、压纹）</t>
  </si>
  <si>
    <t>水泥混凝土路面</t>
  </si>
  <si>
    <t>312-1-a</t>
  </si>
  <si>
    <t>厚200mmC30水泥混凝土路面</t>
  </si>
  <si>
    <t>313</t>
  </si>
  <si>
    <t>路肩培土</t>
  </si>
  <si>
    <t>路肩培土（B=0.5m,H=0.2m）</t>
  </si>
  <si>
    <t>清单  第 300 章合计   人民币</t>
  </si>
  <si>
    <t>419</t>
  </si>
  <si>
    <t>圆管涵及倒虹吸管涵</t>
  </si>
  <si>
    <t>419-1</t>
  </si>
  <si>
    <t>φ300承插式混凝土圆管涵铺设</t>
  </si>
  <si>
    <t>m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</si>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</sst>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2" sqref="B12:D1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9" t="s">
        <v>2</v>
      </c>
      <c r="B3" s="20" t="s">
        <v>3</v>
      </c>
      <c r="C3" s="20" t="s">
        <v>4</v>
      </c>
      <c r="D3" s="20"/>
      <c r="E3" s="21" t="s">
        <v>5</v>
      </c>
    </row>
    <row r="4" ht="28.55" customHeight="1" spans="1:5">
      <c r="A4" s="19" t="s">
        <v>6</v>
      </c>
      <c r="B4" s="20" t="s">
        <v>7</v>
      </c>
      <c r="C4" s="20" t="s">
        <v>8</v>
      </c>
      <c r="D4" s="20"/>
      <c r="E4" s="22">
        <f>'【5.1】工程量清单(2位小数)'!C41</f>
        <v>5470.254</v>
      </c>
    </row>
    <row r="5" ht="27.85" customHeight="1" spans="1:5">
      <c r="A5" s="19" t="s">
        <v>9</v>
      </c>
      <c r="B5" s="20" t="s">
        <v>10</v>
      </c>
      <c r="C5" s="20" t="s">
        <v>11</v>
      </c>
      <c r="D5" s="20"/>
      <c r="E5" s="22">
        <f>'【5.1】工程量清单(2位小数)'!C84</f>
        <v>31009.464</v>
      </c>
    </row>
    <row r="6" ht="28.55" customHeight="1" spans="1:5">
      <c r="A6" s="19" t="s">
        <v>12</v>
      </c>
      <c r="B6" s="20" t="s">
        <v>13</v>
      </c>
      <c r="C6" s="20" t="s">
        <v>14</v>
      </c>
      <c r="D6" s="20"/>
      <c r="E6" s="22">
        <f>'【5.1】工程量清单(2位小数)'!C127</f>
        <v>135681.84</v>
      </c>
    </row>
    <row r="7" ht="28.55" customHeight="1" spans="1:5">
      <c r="A7" s="19" t="s">
        <v>15</v>
      </c>
      <c r="B7" s="20" t="s">
        <v>16</v>
      </c>
      <c r="C7" s="20" t="s">
        <v>17</v>
      </c>
      <c r="D7" s="20"/>
      <c r="E7" s="22">
        <f>'【5.1】工程量清单(2位小数)'!C170</f>
        <v>616.896</v>
      </c>
    </row>
    <row r="8" ht="27.85" customHeight="1" spans="1:5">
      <c r="A8" s="19" t="s">
        <v>18</v>
      </c>
      <c r="B8" s="19" t="s">
        <v>19</v>
      </c>
      <c r="C8" s="19"/>
      <c r="D8" s="19"/>
      <c r="E8" s="22">
        <f>SUM(E4:E7)</f>
        <v>172778.454</v>
      </c>
    </row>
    <row r="9" ht="27.85" customHeight="1" spans="1:5">
      <c r="A9" s="19" t="s">
        <v>20</v>
      </c>
      <c r="B9" s="21" t="s">
        <v>21</v>
      </c>
      <c r="C9" s="21"/>
      <c r="D9" s="21"/>
      <c r="E9" s="23"/>
    </row>
    <row r="10" ht="27.85" customHeight="1" spans="1:5">
      <c r="A10" s="19" t="s">
        <v>22</v>
      </c>
      <c r="B10" s="24" t="s">
        <v>23</v>
      </c>
      <c r="C10" s="24"/>
      <c r="D10" s="24"/>
      <c r="E10" s="22">
        <f>E8</f>
        <v>172778.454</v>
      </c>
    </row>
    <row r="11" ht="27.1" customHeight="1" spans="1:5">
      <c r="A11" s="19" t="s">
        <v>24</v>
      </c>
      <c r="B11" s="21" t="s">
        <v>25</v>
      </c>
      <c r="C11" s="21"/>
      <c r="D11" s="21"/>
      <c r="E11" s="22"/>
    </row>
    <row r="12" ht="27.85" customHeight="1" spans="1:5">
      <c r="A12" s="19" t="s">
        <v>26</v>
      </c>
      <c r="B12" s="21" t="s">
        <v>27</v>
      </c>
      <c r="C12" s="21"/>
      <c r="D12" s="21"/>
      <c r="E12" s="22"/>
    </row>
    <row r="13" ht="27.85" customHeight="1" spans="1:5">
      <c r="A13" s="15" t="s">
        <v>28</v>
      </c>
      <c r="B13" s="21" t="s">
        <v>29</v>
      </c>
      <c r="C13" s="21"/>
      <c r="D13" s="21"/>
      <c r="E13" s="22">
        <f>E10</f>
        <v>172778.454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39" workbookViewId="0">
      <selection activeCell="F147" sqref="F147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>
        <v>1</v>
      </c>
      <c r="E7" s="12">
        <f>0.9*467.25</f>
        <v>420.525</v>
      </c>
      <c r="F7" s="13">
        <f t="shared" ref="F7:F12" si="0">D7*E7</f>
        <v>420.525</v>
      </c>
    </row>
    <row r="8" ht="16.1" customHeight="1" spans="1:6">
      <c r="A8" s="7" t="s">
        <v>46</v>
      </c>
      <c r="B8" s="8" t="s">
        <v>47</v>
      </c>
      <c r="C8" s="9" t="s">
        <v>45</v>
      </c>
      <c r="D8" s="12">
        <v>1</v>
      </c>
      <c r="E8" s="12">
        <f>0.9*186.43</f>
        <v>167.787</v>
      </c>
      <c r="F8" s="14">
        <f t="shared" si="0"/>
        <v>167.787</v>
      </c>
    </row>
    <row r="9" ht="16.85" customHeight="1" spans="1:6">
      <c r="A9" s="7" t="s">
        <v>48</v>
      </c>
      <c r="B9" s="8" t="s">
        <v>49</v>
      </c>
      <c r="C9" s="9"/>
      <c r="D9" s="12"/>
      <c r="E9" s="12"/>
      <c r="F9" s="13"/>
    </row>
    <row r="10" ht="16.1" customHeight="1" spans="1:6">
      <c r="A10" s="7" t="s">
        <v>41</v>
      </c>
      <c r="B10" s="8" t="s">
        <v>50</v>
      </c>
      <c r="C10" s="9" t="s">
        <v>45</v>
      </c>
      <c r="D10" s="12">
        <v>1</v>
      </c>
      <c r="E10" s="12">
        <f>0.9*148.72</f>
        <v>133.848</v>
      </c>
      <c r="F10" s="14">
        <f t="shared" si="0"/>
        <v>133.848</v>
      </c>
    </row>
    <row r="11" ht="16.1" customHeight="1" spans="1:6">
      <c r="A11" s="7" t="s">
        <v>51</v>
      </c>
      <c r="B11" s="8" t="s">
        <v>52</v>
      </c>
      <c r="C11" s="9" t="s">
        <v>45</v>
      </c>
      <c r="D11" s="12">
        <v>1</v>
      </c>
      <c r="E11" s="12">
        <f>0.9*185.9</f>
        <v>167.31</v>
      </c>
      <c r="F11" s="14">
        <f t="shared" si="0"/>
        <v>167.31</v>
      </c>
    </row>
    <row r="12" ht="16.85" customHeight="1" spans="1:6">
      <c r="A12" s="7" t="s">
        <v>53</v>
      </c>
      <c r="B12" s="8" t="s">
        <v>54</v>
      </c>
      <c r="C12" s="9" t="s">
        <v>45</v>
      </c>
      <c r="D12" s="12">
        <v>1</v>
      </c>
      <c r="E12" s="12">
        <f>0.9*2788.47</f>
        <v>2509.623</v>
      </c>
      <c r="F12" s="14">
        <f t="shared" si="0"/>
        <v>2509.623</v>
      </c>
    </row>
    <row r="13" ht="16.1" customHeight="1" spans="1:6">
      <c r="A13" s="7" t="s">
        <v>55</v>
      </c>
      <c r="B13" s="8" t="s">
        <v>56</v>
      </c>
      <c r="C13" s="9"/>
      <c r="D13" s="12"/>
      <c r="E13" s="12"/>
      <c r="F13" s="13"/>
    </row>
    <row r="14" ht="16.1" customHeight="1" spans="1:6">
      <c r="A14" s="7" t="s">
        <v>41</v>
      </c>
      <c r="B14" s="8" t="s">
        <v>57</v>
      </c>
      <c r="C14" s="9" t="s">
        <v>45</v>
      </c>
      <c r="D14" s="12">
        <v>1</v>
      </c>
      <c r="E14" s="12">
        <f>0.9*185.9</f>
        <v>167.31</v>
      </c>
      <c r="F14" s="14">
        <f t="shared" ref="F14:F17" si="1">D14*E14</f>
        <v>167.31</v>
      </c>
    </row>
    <row r="15" ht="16.85" customHeight="1" spans="1:6">
      <c r="A15" s="7" t="s">
        <v>51</v>
      </c>
      <c r="B15" s="8" t="s">
        <v>58</v>
      </c>
      <c r="C15" s="9" t="s">
        <v>45</v>
      </c>
      <c r="D15" s="12">
        <v>1</v>
      </c>
      <c r="E15" s="12">
        <f>0.9*185.9</f>
        <v>167.31</v>
      </c>
      <c r="F15" s="14">
        <f t="shared" si="1"/>
        <v>167.31</v>
      </c>
    </row>
    <row r="16" ht="16.1" customHeight="1" spans="1:6">
      <c r="A16" s="7" t="s">
        <v>59</v>
      </c>
      <c r="B16" s="8" t="s">
        <v>60</v>
      </c>
      <c r="C16" s="9"/>
      <c r="D16" s="12"/>
      <c r="E16" s="12"/>
      <c r="F16" s="13"/>
    </row>
    <row r="17" ht="16.1" customHeight="1" spans="1:6">
      <c r="A17" s="7" t="s">
        <v>41</v>
      </c>
      <c r="B17" s="8" t="s">
        <v>60</v>
      </c>
      <c r="C17" s="9" t="s">
        <v>45</v>
      </c>
      <c r="D17" s="12">
        <v>1</v>
      </c>
      <c r="E17" s="12">
        <f>0.9*929.49</f>
        <v>836.541</v>
      </c>
      <c r="F17" s="14">
        <f t="shared" si="1"/>
        <v>836.541</v>
      </c>
    </row>
    <row r="18" ht="16.85" customHeight="1" spans="1:6">
      <c r="A18" s="7" t="s">
        <v>61</v>
      </c>
      <c r="B18" s="8" t="s">
        <v>62</v>
      </c>
      <c r="C18" s="9"/>
      <c r="D18" s="12"/>
      <c r="E18" s="12"/>
      <c r="F18" s="13"/>
    </row>
    <row r="19" ht="16.1" customHeight="1" spans="1:6">
      <c r="A19" s="7" t="s">
        <v>63</v>
      </c>
      <c r="B19" s="8" t="s">
        <v>64</v>
      </c>
      <c r="C19" s="9" t="s">
        <v>45</v>
      </c>
      <c r="D19" s="12">
        <v>1</v>
      </c>
      <c r="E19" s="12">
        <f>0.9*1000</f>
        <v>900</v>
      </c>
      <c r="F19" s="14">
        <f>D19*E19</f>
        <v>900</v>
      </c>
    </row>
    <row r="20" ht="16.1" customHeight="1" spans="1:6">
      <c r="A20" s="7"/>
      <c r="B20" s="8"/>
      <c r="C20" s="9"/>
      <c r="D20" s="12"/>
      <c r="E20" s="12"/>
      <c r="F20" s="13"/>
    </row>
    <row r="21" ht="16.85" customHeight="1" spans="1:6">
      <c r="A21" s="7"/>
      <c r="B21" s="8"/>
      <c r="C21" s="9"/>
      <c r="D21" s="12"/>
      <c r="E21" s="12"/>
      <c r="F21" s="13"/>
    </row>
    <row r="22" ht="16.1" customHeight="1" spans="1:6">
      <c r="A22" s="7"/>
      <c r="B22" s="8"/>
      <c r="C22" s="9"/>
      <c r="D22" s="12"/>
      <c r="E22" s="12"/>
      <c r="F22" s="13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65</v>
      </c>
      <c r="C41" s="17">
        <f>SUM(F7:F19)</f>
        <v>5470.254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30</v>
      </c>
      <c r="B44" s="1"/>
      <c r="C44" s="1"/>
      <c r="D44" s="1"/>
      <c r="E44" s="1"/>
      <c r="F44" s="1"/>
    </row>
    <row r="45" ht="16.85" customHeight="1" spans="1:6">
      <c r="A45" s="2" t="s">
        <v>31</v>
      </c>
      <c r="B45" s="2"/>
      <c r="C45" s="2"/>
      <c r="D45" s="2"/>
      <c r="E45" s="2" t="s">
        <v>32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33</v>
      </c>
      <c r="B47" s="5" t="s">
        <v>34</v>
      </c>
      <c r="C47" s="5" t="s">
        <v>35</v>
      </c>
      <c r="D47" s="5" t="s">
        <v>36</v>
      </c>
      <c r="E47" s="5" t="s">
        <v>37</v>
      </c>
      <c r="F47" s="6" t="s">
        <v>38</v>
      </c>
    </row>
    <row r="48" ht="16.1" customHeight="1" spans="1:6">
      <c r="A48" s="7" t="s">
        <v>66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41</v>
      </c>
      <c r="B49" s="8" t="s">
        <v>68</v>
      </c>
      <c r="C49" s="9"/>
      <c r="D49" s="10"/>
      <c r="E49" s="10"/>
      <c r="F49" s="11"/>
    </row>
    <row r="50" ht="16.1" customHeight="1" spans="1:6">
      <c r="A50" s="7" t="s">
        <v>69</v>
      </c>
      <c r="B50" s="8" t="s">
        <v>70</v>
      </c>
      <c r="C50" s="9" t="s">
        <v>71</v>
      </c>
      <c r="D50" s="12">
        <v>1400</v>
      </c>
      <c r="E50" s="12">
        <f>0.9*1.51</f>
        <v>1.359</v>
      </c>
      <c r="F50" s="14">
        <f t="shared" ref="F50:F53" si="2">D50*E50</f>
        <v>1902.6</v>
      </c>
    </row>
    <row r="51" ht="16.1" customHeight="1" spans="1:6">
      <c r="A51" s="7" t="s">
        <v>72</v>
      </c>
      <c r="B51" s="8" t="s">
        <v>73</v>
      </c>
      <c r="C51" s="9"/>
      <c r="D51" s="12"/>
      <c r="E51" s="12"/>
      <c r="F51" s="13"/>
    </row>
    <row r="52" ht="16.85" customHeight="1" spans="1:6">
      <c r="A52" s="7" t="s">
        <v>74</v>
      </c>
      <c r="B52" s="8" t="s">
        <v>75</v>
      </c>
      <c r="C52" s="9" t="s">
        <v>76</v>
      </c>
      <c r="D52" s="12">
        <v>40</v>
      </c>
      <c r="E52" s="12">
        <f>0.9*768.33</f>
        <v>691.497</v>
      </c>
      <c r="F52" s="14">
        <f t="shared" si="2"/>
        <v>27659.88</v>
      </c>
    </row>
    <row r="53" ht="16.1" customHeight="1" spans="1:6">
      <c r="A53" s="7" t="s">
        <v>77</v>
      </c>
      <c r="B53" s="8" t="s">
        <v>78</v>
      </c>
      <c r="C53" s="9" t="s">
        <v>76</v>
      </c>
      <c r="D53" s="12">
        <v>6</v>
      </c>
      <c r="E53" s="12">
        <f>0.9*267.96</f>
        <v>241.164</v>
      </c>
      <c r="F53" s="14">
        <f t="shared" si="2"/>
        <v>1446.984</v>
      </c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79</v>
      </c>
      <c r="C84" s="17">
        <f>SUM(F50:F53)</f>
        <v>31009.464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30</v>
      </c>
      <c r="B87" s="1"/>
      <c r="C87" s="1"/>
      <c r="D87" s="1"/>
      <c r="E87" s="1"/>
      <c r="F87" s="1"/>
    </row>
    <row r="88" ht="16.85" customHeight="1" spans="1:6">
      <c r="A88" s="2" t="s">
        <v>31</v>
      </c>
      <c r="B88" s="2"/>
      <c r="C88" s="2"/>
      <c r="D88" s="2"/>
      <c r="E88" s="2" t="s">
        <v>32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33</v>
      </c>
      <c r="B90" s="5" t="s">
        <v>34</v>
      </c>
      <c r="C90" s="5" t="s">
        <v>35</v>
      </c>
      <c r="D90" s="5" t="s">
        <v>36</v>
      </c>
      <c r="E90" s="5" t="s">
        <v>37</v>
      </c>
      <c r="F90" s="6" t="s">
        <v>38</v>
      </c>
    </row>
    <row r="91" ht="16.1" customHeight="1" spans="1:6">
      <c r="A91" s="7" t="s">
        <v>80</v>
      </c>
      <c r="B91" s="8" t="s">
        <v>81</v>
      </c>
      <c r="C91" s="9"/>
      <c r="D91" s="10"/>
      <c r="E91" s="10"/>
      <c r="F91" s="11"/>
    </row>
    <row r="92" ht="16.85" customHeight="1" spans="1:6">
      <c r="A92" s="7" t="s">
        <v>41</v>
      </c>
      <c r="B92" s="8" t="s">
        <v>82</v>
      </c>
      <c r="C92" s="9"/>
      <c r="D92" s="10"/>
      <c r="E92" s="10"/>
      <c r="F92" s="11"/>
    </row>
    <row r="93" ht="16.1" customHeight="1" spans="1:6">
      <c r="A93" s="7" t="s">
        <v>83</v>
      </c>
      <c r="B93" s="8" t="s">
        <v>84</v>
      </c>
      <c r="C93" s="9" t="s">
        <v>71</v>
      </c>
      <c r="D93" s="12">
        <v>1120</v>
      </c>
      <c r="E93" s="12">
        <f>0.9*134.07</f>
        <v>120.663</v>
      </c>
      <c r="F93" s="14">
        <f>D93*E93</f>
        <v>135142.56</v>
      </c>
    </row>
    <row r="94" ht="16.1" customHeight="1" spans="1:6">
      <c r="A94" s="7" t="s">
        <v>85</v>
      </c>
      <c r="B94" s="8" t="s">
        <v>86</v>
      </c>
      <c r="C94" s="9"/>
      <c r="D94" s="12"/>
      <c r="E94" s="12"/>
      <c r="F94" s="13"/>
    </row>
    <row r="95" ht="16.85" customHeight="1" spans="1:6">
      <c r="A95" s="7" t="s">
        <v>41</v>
      </c>
      <c r="B95" s="8" t="s">
        <v>87</v>
      </c>
      <c r="C95" s="9" t="s">
        <v>71</v>
      </c>
      <c r="D95" s="12">
        <v>280</v>
      </c>
      <c r="E95" s="12">
        <f>0.9*2.14</f>
        <v>1.926</v>
      </c>
      <c r="F95" s="14">
        <f>D95*E95</f>
        <v>539.28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88</v>
      </c>
      <c r="C127" s="18">
        <f>SUM(F93:F95)</f>
        <v>135681.84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30</v>
      </c>
      <c r="B130" s="1"/>
      <c r="C130" s="1"/>
      <c r="D130" s="1"/>
      <c r="E130" s="1"/>
      <c r="F130" s="1"/>
    </row>
    <row r="131" ht="16.85" customHeight="1" spans="1:6">
      <c r="A131" s="2" t="s">
        <v>31</v>
      </c>
      <c r="B131" s="2"/>
      <c r="C131" s="2"/>
      <c r="D131" s="2"/>
      <c r="E131" s="2" t="s">
        <v>32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33</v>
      </c>
      <c r="B133" s="5" t="s">
        <v>34</v>
      </c>
      <c r="C133" s="5" t="s">
        <v>35</v>
      </c>
      <c r="D133" s="5" t="s">
        <v>36</v>
      </c>
      <c r="E133" s="5" t="s">
        <v>37</v>
      </c>
      <c r="F133" s="6" t="s">
        <v>38</v>
      </c>
    </row>
    <row r="134" ht="16.1" customHeight="1" spans="1:6">
      <c r="A134" s="7" t="s">
        <v>89</v>
      </c>
      <c r="B134" s="8" t="s">
        <v>90</v>
      </c>
      <c r="C134" s="9"/>
      <c r="D134" s="10"/>
      <c r="E134" s="10"/>
      <c r="F134" s="11"/>
    </row>
    <row r="135" ht="16.85" customHeight="1" spans="1:6">
      <c r="A135" s="7" t="s">
        <v>91</v>
      </c>
      <c r="B135" s="8" t="s">
        <v>92</v>
      </c>
      <c r="C135" s="9" t="s">
        <v>93</v>
      </c>
      <c r="D135" s="12">
        <v>6</v>
      </c>
      <c r="E135" s="12">
        <f>0.9*114.24</f>
        <v>102.816</v>
      </c>
      <c r="F135" s="14">
        <f>D135*E135</f>
        <v>616.896</v>
      </c>
    </row>
    <row r="136" ht="16.1" customHeight="1" spans="1:6">
      <c r="A136" s="7"/>
      <c r="B136" s="8"/>
      <c r="C136" s="9"/>
      <c r="D136" s="10"/>
      <c r="E136" s="10"/>
      <c r="F136" s="11"/>
    </row>
    <row r="137" ht="16.1" customHeight="1" spans="1:6">
      <c r="A137" s="7"/>
      <c r="B137" s="8"/>
      <c r="C137" s="9"/>
      <c r="D137" s="10"/>
      <c r="E137" s="10"/>
      <c r="F137" s="11"/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94</v>
      </c>
      <c r="C170" s="17">
        <f>SUM(F135)</f>
        <v>616.896</v>
      </c>
      <c r="D170" s="15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28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2020-09-08T02:11:00Z</dcterms:created>
  <dcterms:modified xsi:type="dcterms:W3CDTF">2020-09-10T07:10:14Z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