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<sst xmlns="http://schemas.openxmlformats.org/spreadsheetml/2006/main" count="270" uniqueCount="161">
  <si>
    <t>投标报价汇总表</t>
  </si>
  <si>
    <t>标段：霍山县2020年“7.18”桥梁水毁修复工程（佛子岭镇通水灌村大平地桥）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</si>
  <si>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</si>
  <si>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</si>
  <si>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</si>
  <si>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</si>
  <si>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</si>
  <si>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</si>
  <si>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</si>
  <si>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</si>
  <si>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400</t>
  </si>
  <si>
    <t>清单 第400章  桥梁、涵洞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</si>
  <si>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</si>
  <si>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</si>
  <si>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</si>
  <si>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</si>
  <si>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</si>
  <si>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</si>
  <si>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</si>
  <si>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</si>
  <si>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</si>
  <si>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</si>
  <si>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</si>
  <si>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</si>
  <si>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</t>
  </si>
  <si>
    <t>合同段: 霍山县2020年“7.18”桥梁水毁修复工程（佛子岭镇通水灌村大平地桥）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</si>
  <si>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</si>
  <si>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</si>
  <si>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</si>
  <si>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</si>
  <si>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</si>
  <si>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</si>
  <si>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</si>
  <si>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</si>
  <si>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</si>
  <si>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</si>
  <si>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</si>
  <si>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</si>
  <si>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</si>
  <si>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</si>
  <si>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</si>
  <si>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</si>
  <si>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</si>
  <si>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</si>
  <si>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</si>
  <si>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</si>
  <si>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</si>
  <si>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</si>
  <si>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</si>
  <si>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</si>
  <si>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103-1</t>
  </si>
  <si>
    <t>临时道路修建、养护与拆除(包括原道路的养护)</t>
  </si>
  <si>
    <t>103-2</t>
  </si>
  <si>
    <t>临时占地</t>
  </si>
  <si>
    <t>103-3</t>
  </si>
  <si>
    <t>临时供电设施架设、维护与拆除</t>
  </si>
  <si>
    <t>承包人驻地建设</t>
  </si>
  <si>
    <t>104-1</t>
  </si>
  <si>
    <t>清单  第 100 章合计   人民币</t>
  </si>
  <si>
    <t>钢筋</t>
  </si>
  <si>
    <t>403-2</t>
  </si>
  <si>
    <t>下部结构钢筋</t>
  </si>
  <si>
    <t>带肋钢筋(HRB400)</t>
  </si>
  <si>
    <t>kg</t>
  </si>
  <si>
    <t>403-3</t>
  </si>
  <si>
    <t>上部结构钢筋</t>
  </si>
  <si>
    <t>光圆钢筋(HPB300)</t>
  </si>
  <si>
    <t>-c</t>
  </si>
  <si>
    <t>钢绞线</t>
  </si>
  <si>
    <t>基础开挖及回填</t>
  </si>
  <si>
    <t>404-1</t>
  </si>
  <si>
    <t>挖基础土方</t>
  </si>
  <si>
    <t>m3</t>
  </si>
  <si>
    <t>404-2</t>
  </si>
  <si>
    <t>挖基础石方</t>
  </si>
  <si>
    <t>404-3</t>
  </si>
  <si>
    <t>回填土方</t>
  </si>
  <si>
    <t>结构混凝土工程(商品混凝土)</t>
  </si>
  <si>
    <t>410-2</t>
  </si>
  <si>
    <t>混凝土下部结构</t>
  </si>
  <si>
    <t>桥台台帽及背墙C30混凝土</t>
  </si>
  <si>
    <t>桥台侧墙C30混凝土</t>
  </si>
  <si>
    <t>桥台台身C30混凝土</t>
  </si>
  <si>
    <t>-d</t>
  </si>
  <si>
    <t>桥台基础C25混凝土</t>
  </si>
  <si>
    <t>-e</t>
  </si>
  <si>
    <t>桥台挡块C30混凝土</t>
  </si>
  <si>
    <t>410-3</t>
  </si>
  <si>
    <t>混凝土上部结构</t>
  </si>
  <si>
    <t>预制预应力T梁C40混凝土</t>
  </si>
  <si>
    <t>安装T梁</t>
  </si>
  <si>
    <t>桥面铺装C40防水混凝土</t>
  </si>
  <si>
    <t>护栏C30混凝土</t>
  </si>
  <si>
    <t>背墙连续及伸缩缝C40钢纤维混凝土</t>
  </si>
  <si>
    <t>-f</t>
  </si>
  <si>
    <t>垫石及支座C40混凝土</t>
  </si>
  <si>
    <t>桥头搭板(商品混凝土)</t>
  </si>
  <si>
    <t>413-1</t>
  </si>
  <si>
    <t>桥头搭板</t>
  </si>
  <si>
    <t>桥头搭板C30混凝土</t>
  </si>
  <si>
    <t>桥头搭板C20混凝土</t>
  </si>
  <si>
    <t>桥梁支座</t>
  </si>
  <si>
    <t>416-1</t>
  </si>
  <si>
    <t>板式橡胶支座</t>
  </si>
  <si>
    <t>dm3</t>
  </si>
  <si>
    <t>Q235钢板、钢管(T梁)</t>
  </si>
  <si>
    <t>416-2</t>
  </si>
  <si>
    <t>减震橡胶块(T梁)</t>
  </si>
  <si>
    <t>416-3</t>
  </si>
  <si>
    <t>桥面水泥基防水(两层)</t>
  </si>
  <si>
    <t>m2</t>
  </si>
  <si>
    <t>桥梁伸缩缝</t>
  </si>
  <si>
    <t>417-3</t>
  </si>
  <si>
    <t>m</t>
  </si>
  <si>
    <t>417-4</t>
  </si>
  <si>
    <t>伸缩缝钢材</t>
  </si>
  <si>
    <t>桥面泄水管</t>
  </si>
  <si>
    <t>418-1</t>
  </si>
  <si>
    <t>PVC泄水管DN110</t>
  </si>
  <si>
    <t>护栏</t>
  </si>
  <si>
    <t>419-1</t>
  </si>
  <si>
    <t>护栏钢材</t>
  </si>
  <si>
    <t>419-2</t>
  </si>
  <si>
    <t>护栏黑色油漆</t>
  </si>
  <si>
    <t>419-3</t>
  </si>
  <si>
    <t>护栏红色反光漆</t>
  </si>
  <si>
    <t>附属工程(商品混凝土)</t>
  </si>
  <si>
    <t>420-1</t>
  </si>
  <si>
    <t>安保接线工程</t>
  </si>
  <si>
    <t>20cm厚C30商品水泥混凝土面板</t>
  </si>
  <si>
    <t>山皮石回填</t>
  </si>
  <si>
    <t>示警桩</t>
  </si>
  <si>
    <t>根</t>
  </si>
  <si>
    <t>单柱式标识牌</t>
  </si>
  <si>
    <t>套</t>
  </si>
  <si>
    <t>施工作业区警示牌</t>
  </si>
  <si>
    <t>420-2</t>
  </si>
  <si>
    <t>锥坡、挡墙、河底护砌及台后排水工程(商品混凝土)</t>
  </si>
  <si>
    <t>C25混凝土挡土墙</t>
  </si>
  <si>
    <t>C20混凝土河底铺砌</t>
  </si>
  <si>
    <t>台后透水性材料回填</t>
  </si>
  <si>
    <t>基础开挖</t>
  </si>
  <si>
    <t>回填</t>
  </si>
  <si>
    <t>土工布</t>
  </si>
  <si>
    <t>挡土墙砂砾垫层</t>
  </si>
  <si>
    <t>-g</t>
  </si>
  <si>
    <t>片石</t>
  </si>
  <si>
    <t>-h</t>
  </si>
  <si>
    <t>不透水性材料</t>
  </si>
  <si>
    <t>-i</t>
  </si>
  <si>
    <t>碎石</t>
  </si>
  <si>
    <t>-j</t>
  </si>
  <si>
    <t>三角编织布</t>
  </si>
  <si>
    <t>河道修整、路面破除圬工</t>
  </si>
  <si>
    <t>421-1</t>
  </si>
  <si>
    <t>项</t>
  </si>
  <si>
    <t>421-2</t>
  </si>
  <si>
    <t>围堰</t>
  </si>
  <si>
    <t>汽车便道</t>
  </si>
  <si>
    <t>422-1</t>
  </si>
  <si>
    <t>清单  第 400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</si>
</sst>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15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D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4">
      <c r="A2" s="2" t="s">
        <v>1</v>
      </c>
      <c r="B2" s="2"/>
      <c r="C2" s="2"/>
      <c r="D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15399.3224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'【5.1】工程量清单(2位小数)'!C128</f>
        <v>417503.908536</v>
      </c>
    </row>
    <row r="6" ht="27.85" customHeight="1" spans="1:5">
      <c r="A6" s="18" t="s">
        <v>12</v>
      </c>
      <c r="B6" s="18" t="s">
        <v>13</v>
      </c>
      <c r="C6" s="18"/>
      <c r="D6" s="18"/>
      <c r="E6" s="21">
        <f>SUM(E4:E5)</f>
        <v>432903.230936</v>
      </c>
    </row>
    <row r="7" ht="27.85" customHeight="1" spans="1:5">
      <c r="A7" s="18" t="s">
        <v>14</v>
      </c>
      <c r="B7" s="20" t="s">
        <v>15</v>
      </c>
      <c r="C7" s="20"/>
      <c r="D7" s="20"/>
      <c r="E7" s="21"/>
    </row>
    <row r="8" ht="27.85" customHeight="1" spans="1:5">
      <c r="A8" s="18" t="s">
        <v>16</v>
      </c>
      <c r="B8" s="22" t="s">
        <v>17</v>
      </c>
      <c r="C8" s="22"/>
      <c r="D8" s="22"/>
      <c r="E8" s="21">
        <f>E6</f>
        <v>432903.230936</v>
      </c>
    </row>
    <row r="9" ht="27.1" customHeight="1" spans="1:5">
      <c r="A9" s="18" t="s">
        <v>18</v>
      </c>
      <c r="B9" s="20" t="s">
        <v>19</v>
      </c>
      <c r="C9" s="20"/>
      <c r="D9" s="20"/>
      <c r="E9" s="21"/>
    </row>
    <row r="10" ht="27.85" customHeight="1" spans="1:5">
      <c r="A10" s="18" t="s">
        <v>20</v>
      </c>
      <c r="B10" s="20" t="s">
        <v>21</v>
      </c>
      <c r="C10" s="20"/>
      <c r="D10" s="20"/>
      <c r="E10" s="21"/>
    </row>
    <row r="11" ht="27.85" customHeight="1" spans="1:5">
      <c r="A11" s="15" t="s">
        <v>22</v>
      </c>
      <c r="B11" s="20" t="s">
        <v>23</v>
      </c>
      <c r="C11" s="20"/>
      <c r="D11" s="20"/>
      <c r="E11" s="21">
        <f>E8</f>
        <v>432903.230936</v>
      </c>
    </row>
  </sheetData>
  <mergeCells count="11">
    <mergeCell ref="A1:E1"/>
    <mergeCell ref="A2:D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opLeftCell="A109" workbookViewId="0">
      <selection activeCell="C128" sqref="C128:D128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24</v>
      </c>
      <c r="B1" s="1"/>
      <c r="C1" s="1"/>
      <c r="D1" s="1"/>
      <c r="E1" s="1"/>
      <c r="F1" s="1"/>
    </row>
    <row r="2" ht="16.85" customHeight="1" spans="1:6">
      <c r="A2" s="2" t="s">
        <v>25</v>
      </c>
      <c r="B2" s="2"/>
      <c r="C2" s="2"/>
      <c r="D2" s="2"/>
      <c r="E2" s="2" t="s">
        <v>26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27</v>
      </c>
      <c r="B4" s="5" t="s">
        <v>28</v>
      </c>
      <c r="C4" s="5" t="s">
        <v>29</v>
      </c>
      <c r="D4" s="5" t="s">
        <v>30</v>
      </c>
      <c r="E4" s="5" t="s">
        <v>31</v>
      </c>
      <c r="F4" s="6" t="s">
        <v>32</v>
      </c>
    </row>
    <row r="5" ht="16.1" customHeight="1" spans="1:6">
      <c r="A5" s="7" t="s">
        <v>33</v>
      </c>
      <c r="B5" s="8" t="s">
        <v>34</v>
      </c>
      <c r="C5" s="9"/>
      <c r="D5" s="10"/>
      <c r="E5" s="10"/>
      <c r="F5" s="11"/>
    </row>
    <row r="6" ht="16.85" customHeight="1" spans="1:6">
      <c r="A6" s="7" t="s">
        <v>35</v>
      </c>
      <c r="B6" s="8" t="s">
        <v>36</v>
      </c>
      <c r="C6" s="9"/>
      <c r="D6" s="10"/>
      <c r="E6" s="10"/>
      <c r="F6" s="11"/>
    </row>
    <row r="7" ht="16.1" customHeight="1" spans="1:6">
      <c r="A7" s="7" t="s">
        <v>37</v>
      </c>
      <c r="B7" s="8" t="s">
        <v>38</v>
      </c>
      <c r="C7" s="9" t="s">
        <v>39</v>
      </c>
      <c r="D7" s="12">
        <v>1</v>
      </c>
      <c r="E7" s="12">
        <f>0.88*1233.53</f>
        <v>1085.5064</v>
      </c>
      <c r="F7" s="13">
        <f t="shared" ref="F7:F12" si="0">E7*D7</f>
        <v>1085.5064</v>
      </c>
    </row>
    <row r="8" ht="16.1" customHeight="1" spans="1:6">
      <c r="A8" s="7" t="s">
        <v>40</v>
      </c>
      <c r="B8" s="8" t="s">
        <v>41</v>
      </c>
      <c r="C8" s="9" t="s">
        <v>39</v>
      </c>
      <c r="D8" s="12">
        <v>1</v>
      </c>
      <c r="E8" s="12">
        <f>0.88*3000</f>
        <v>2640</v>
      </c>
      <c r="F8" s="13">
        <f t="shared" si="0"/>
        <v>2640</v>
      </c>
    </row>
    <row r="9" ht="16.85" customHeight="1" spans="1:6">
      <c r="A9" s="14">
        <v>102</v>
      </c>
      <c r="B9" s="8" t="s">
        <v>42</v>
      </c>
      <c r="C9" s="9"/>
      <c r="D9" s="12"/>
      <c r="E9" s="12"/>
      <c r="F9" s="13"/>
    </row>
    <row r="10" ht="16.1" customHeight="1" spans="1:6">
      <c r="A10" s="7" t="s">
        <v>43</v>
      </c>
      <c r="B10" s="8" t="s">
        <v>44</v>
      </c>
      <c r="C10" s="9" t="s">
        <v>39</v>
      </c>
      <c r="D10" s="12">
        <v>1</v>
      </c>
      <c r="E10" s="12">
        <f>0.88*948.87</f>
        <v>835.0056</v>
      </c>
      <c r="F10" s="13">
        <f t="shared" si="0"/>
        <v>835.0056</v>
      </c>
    </row>
    <row r="11" ht="16.1" customHeight="1" spans="1:6">
      <c r="A11" s="7" t="s">
        <v>45</v>
      </c>
      <c r="B11" s="8" t="s">
        <v>46</v>
      </c>
      <c r="C11" s="9" t="s">
        <v>39</v>
      </c>
      <c r="D11" s="12">
        <v>1</v>
      </c>
      <c r="E11" s="12">
        <f>0.88*1423.31</f>
        <v>1252.5128</v>
      </c>
      <c r="F11" s="13">
        <f t="shared" si="0"/>
        <v>1252.5128</v>
      </c>
    </row>
    <row r="12" ht="16.85" customHeight="1" spans="1:6">
      <c r="A12" s="7" t="s">
        <v>47</v>
      </c>
      <c r="B12" s="8" t="s">
        <v>48</v>
      </c>
      <c r="C12" s="9" t="s">
        <v>39</v>
      </c>
      <c r="D12" s="12">
        <v>1</v>
      </c>
      <c r="E12" s="12">
        <f>0.88*7098.04</f>
        <v>6246.2752</v>
      </c>
      <c r="F12" s="13">
        <f t="shared" si="0"/>
        <v>6246.2752</v>
      </c>
    </row>
    <row r="13" ht="16.1" customHeight="1" spans="1:6">
      <c r="A13" s="14">
        <v>103</v>
      </c>
      <c r="B13" s="8" t="s">
        <v>49</v>
      </c>
      <c r="C13" s="9"/>
      <c r="D13" s="12"/>
      <c r="E13" s="12"/>
      <c r="F13" s="13"/>
    </row>
    <row r="14" ht="16.1" customHeight="1" spans="1:6">
      <c r="A14" s="7" t="s">
        <v>50</v>
      </c>
      <c r="B14" s="8" t="s">
        <v>51</v>
      </c>
      <c r="C14" s="9" t="s">
        <v>39</v>
      </c>
      <c r="D14" s="12">
        <v>1</v>
      </c>
      <c r="E14" s="12">
        <f>0.88*948.87</f>
        <v>835.0056</v>
      </c>
      <c r="F14" s="13">
        <f t="shared" ref="F14:F16" si="1">E14*D14</f>
        <v>835.0056</v>
      </c>
    </row>
    <row r="15" ht="16.85" customHeight="1" spans="1:6">
      <c r="A15" s="7" t="s">
        <v>52</v>
      </c>
      <c r="B15" s="8" t="s">
        <v>53</v>
      </c>
      <c r="C15" s="9" t="s">
        <v>39</v>
      </c>
      <c r="D15" s="12">
        <v>1</v>
      </c>
      <c r="E15" s="12">
        <f>0.88*1423.31</f>
        <v>1252.5128</v>
      </c>
      <c r="F15" s="13">
        <f t="shared" si="1"/>
        <v>1252.5128</v>
      </c>
    </row>
    <row r="16" ht="16.1" customHeight="1" spans="1:6">
      <c r="A16" s="7" t="s">
        <v>54</v>
      </c>
      <c r="B16" s="8" t="s">
        <v>55</v>
      </c>
      <c r="C16" s="9" t="s">
        <v>39</v>
      </c>
      <c r="D16" s="12">
        <v>1</v>
      </c>
      <c r="E16" s="12">
        <f>0.88*711.65</f>
        <v>626.252</v>
      </c>
      <c r="F16" s="13">
        <f t="shared" si="1"/>
        <v>626.252</v>
      </c>
    </row>
    <row r="17" ht="16.1" customHeight="1" spans="1:6">
      <c r="A17" s="14">
        <v>104</v>
      </c>
      <c r="B17" s="8" t="s">
        <v>56</v>
      </c>
      <c r="C17" s="9"/>
      <c r="D17" s="12"/>
      <c r="E17" s="12"/>
      <c r="F17" s="13"/>
    </row>
    <row r="18" ht="16.85" customHeight="1" spans="1:6">
      <c r="A18" s="7" t="s">
        <v>57</v>
      </c>
      <c r="B18" s="8" t="s">
        <v>56</v>
      </c>
      <c r="C18" s="9" t="s">
        <v>39</v>
      </c>
      <c r="D18" s="12">
        <v>1</v>
      </c>
      <c r="E18" s="12">
        <f>0.88*711.65</f>
        <v>626.252</v>
      </c>
      <c r="F18" s="13">
        <f>E18*D18</f>
        <v>626.252</v>
      </c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SUM(F7:F18)</f>
        <v>15399.3224</v>
      </c>
      <c r="D41" s="17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24</v>
      </c>
      <c r="B44" s="1"/>
      <c r="C44" s="1"/>
      <c r="D44" s="1"/>
      <c r="E44" s="1"/>
      <c r="F44" s="1"/>
    </row>
    <row r="45" ht="16.85" customHeight="1" spans="1:6">
      <c r="A45" s="2" t="s">
        <v>25</v>
      </c>
      <c r="B45" s="2"/>
      <c r="C45" s="2"/>
      <c r="D45" s="2"/>
      <c r="E45" s="2" t="s">
        <v>26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27</v>
      </c>
      <c r="B47" s="5" t="s">
        <v>28</v>
      </c>
      <c r="C47" s="5" t="s">
        <v>29</v>
      </c>
      <c r="D47" s="5" t="s">
        <v>30</v>
      </c>
      <c r="E47" s="5" t="s">
        <v>31</v>
      </c>
      <c r="F47" s="6" t="s">
        <v>32</v>
      </c>
    </row>
    <row r="48" ht="16.1" customHeight="1" spans="1:6">
      <c r="A48" s="14">
        <v>403</v>
      </c>
      <c r="B48" s="8" t="s">
        <v>59</v>
      </c>
      <c r="C48" s="9"/>
      <c r="D48" s="10"/>
      <c r="E48" s="10"/>
      <c r="F48" s="11"/>
    </row>
    <row r="49" ht="16.85" customHeight="1" spans="1:6">
      <c r="A49" s="7" t="s">
        <v>60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37</v>
      </c>
      <c r="B50" s="8" t="s">
        <v>62</v>
      </c>
      <c r="C50" s="9" t="s">
        <v>63</v>
      </c>
      <c r="D50" s="12">
        <v>2299.4</v>
      </c>
      <c r="E50" s="12">
        <f>0.88*5.95</f>
        <v>5.236</v>
      </c>
      <c r="F50" s="13">
        <f t="shared" ref="F50:F54" si="2">E50*D50</f>
        <v>12039.6584</v>
      </c>
    </row>
    <row r="51" ht="16.1" customHeight="1" spans="1:6">
      <c r="A51" s="7" t="s">
        <v>64</v>
      </c>
      <c r="B51" s="8" t="s">
        <v>65</v>
      </c>
      <c r="C51" s="9"/>
      <c r="D51" s="12"/>
      <c r="E51" s="12"/>
      <c r="F51" s="13"/>
    </row>
    <row r="52" ht="16.85" customHeight="1" spans="1:6">
      <c r="A52" s="7" t="s">
        <v>37</v>
      </c>
      <c r="B52" s="8" t="s">
        <v>66</v>
      </c>
      <c r="C52" s="9" t="s">
        <v>63</v>
      </c>
      <c r="D52" s="12">
        <v>3160.59</v>
      </c>
      <c r="E52" s="12">
        <f>0.88*5.97</f>
        <v>5.2536</v>
      </c>
      <c r="F52" s="13">
        <f t="shared" si="2"/>
        <v>16604.475624</v>
      </c>
    </row>
    <row r="53" ht="16.1" customHeight="1" spans="1:6">
      <c r="A53" s="7" t="s">
        <v>40</v>
      </c>
      <c r="B53" s="8" t="s">
        <v>62</v>
      </c>
      <c r="C53" s="9" t="s">
        <v>63</v>
      </c>
      <c r="D53" s="12">
        <v>6880.84</v>
      </c>
      <c r="E53" s="12">
        <f>0.88*6.2</f>
        <v>5.456</v>
      </c>
      <c r="F53" s="13">
        <f t="shared" si="2"/>
        <v>37541.86304</v>
      </c>
    </row>
    <row r="54" ht="16.1" customHeight="1" spans="1:6">
      <c r="A54" s="7" t="s">
        <v>67</v>
      </c>
      <c r="B54" s="8" t="s">
        <v>68</v>
      </c>
      <c r="C54" s="9" t="s">
        <v>63</v>
      </c>
      <c r="D54" s="12">
        <v>840.88</v>
      </c>
      <c r="E54" s="12">
        <f>0.88*15.15</f>
        <v>13.332</v>
      </c>
      <c r="F54" s="13">
        <f t="shared" si="2"/>
        <v>11210.61216</v>
      </c>
    </row>
    <row r="55" ht="16.85" customHeight="1" spans="1:6">
      <c r="A55" s="14">
        <v>404</v>
      </c>
      <c r="B55" s="8" t="s">
        <v>69</v>
      </c>
      <c r="C55" s="9"/>
      <c r="D55" s="12"/>
      <c r="E55" s="12"/>
      <c r="F55" s="13"/>
    </row>
    <row r="56" ht="16.1" customHeight="1" spans="1:6">
      <c r="A56" s="7" t="s">
        <v>70</v>
      </c>
      <c r="B56" s="8" t="s">
        <v>71</v>
      </c>
      <c r="C56" s="9" t="s">
        <v>72</v>
      </c>
      <c r="D56" s="12">
        <v>150.8</v>
      </c>
      <c r="E56" s="12">
        <f>0.88*21.62</f>
        <v>19.0256</v>
      </c>
      <c r="F56" s="13">
        <f t="shared" ref="F56:F58" si="3">E56*D56</f>
        <v>2869.06048</v>
      </c>
    </row>
    <row r="57" ht="16.1" customHeight="1" spans="1:6">
      <c r="A57" s="7" t="s">
        <v>73</v>
      </c>
      <c r="B57" s="8" t="s">
        <v>74</v>
      </c>
      <c r="C57" s="9" t="s">
        <v>72</v>
      </c>
      <c r="D57" s="12">
        <v>54</v>
      </c>
      <c r="E57" s="12">
        <f>0.88*65.11</f>
        <v>57.2968</v>
      </c>
      <c r="F57" s="13">
        <f t="shared" si="3"/>
        <v>3094.0272</v>
      </c>
    </row>
    <row r="58" ht="16.85" customHeight="1" spans="1:6">
      <c r="A58" s="7" t="s">
        <v>75</v>
      </c>
      <c r="B58" s="8" t="s">
        <v>76</v>
      </c>
      <c r="C58" s="9" t="s">
        <v>72</v>
      </c>
      <c r="D58" s="12">
        <v>204.8</v>
      </c>
      <c r="E58" s="12">
        <f>0.88*3.56</f>
        <v>3.1328</v>
      </c>
      <c r="F58" s="13">
        <f t="shared" si="3"/>
        <v>641.59744</v>
      </c>
    </row>
    <row r="59" ht="16.1" customHeight="1" spans="1:6">
      <c r="A59" s="14">
        <v>410</v>
      </c>
      <c r="B59" s="8" t="s">
        <v>77</v>
      </c>
      <c r="C59" s="9"/>
      <c r="D59" s="12"/>
      <c r="E59" s="12"/>
      <c r="F59" s="13"/>
    </row>
    <row r="60" ht="16.1" customHeight="1" spans="1:6">
      <c r="A60" s="7" t="s">
        <v>78</v>
      </c>
      <c r="B60" s="8" t="s">
        <v>79</v>
      </c>
      <c r="C60" s="9"/>
      <c r="D60" s="12"/>
      <c r="E60" s="12"/>
      <c r="F60" s="13"/>
    </row>
    <row r="61" ht="16.85" customHeight="1" spans="1:6">
      <c r="A61" s="7" t="s">
        <v>37</v>
      </c>
      <c r="B61" s="8" t="s">
        <v>80</v>
      </c>
      <c r="C61" s="9" t="s">
        <v>72</v>
      </c>
      <c r="D61" s="12">
        <v>23.26</v>
      </c>
      <c r="E61" s="12">
        <f>0.88*914.83</f>
        <v>805.0504</v>
      </c>
      <c r="F61" s="13">
        <f t="shared" ref="F61:F65" si="4">E61*D61</f>
        <v>18725.472304</v>
      </c>
    </row>
    <row r="62" ht="16.1" customHeight="1" spans="1:6">
      <c r="A62" s="7" t="s">
        <v>40</v>
      </c>
      <c r="B62" s="8" t="s">
        <v>81</v>
      </c>
      <c r="C62" s="9" t="s">
        <v>72</v>
      </c>
      <c r="D62" s="12">
        <v>11.03</v>
      </c>
      <c r="E62" s="12">
        <f>0.88*910.61</f>
        <v>801.3368</v>
      </c>
      <c r="F62" s="13">
        <f t="shared" si="4"/>
        <v>8838.744904</v>
      </c>
    </row>
    <row r="63" ht="16.1" customHeight="1" spans="1:6">
      <c r="A63" s="7" t="s">
        <v>67</v>
      </c>
      <c r="B63" s="8" t="s">
        <v>82</v>
      </c>
      <c r="C63" s="9" t="s">
        <v>72</v>
      </c>
      <c r="D63" s="12">
        <v>109.45</v>
      </c>
      <c r="E63" s="12">
        <f>0.88*909.76</f>
        <v>800.5888</v>
      </c>
      <c r="F63" s="13">
        <f t="shared" si="4"/>
        <v>87624.44416</v>
      </c>
    </row>
    <row r="64" ht="16.85" customHeight="1" spans="1:6">
      <c r="A64" s="7" t="s">
        <v>83</v>
      </c>
      <c r="B64" s="8" t="s">
        <v>84</v>
      </c>
      <c r="C64" s="9" t="s">
        <v>72</v>
      </c>
      <c r="D64" s="12">
        <v>57.74</v>
      </c>
      <c r="E64" s="12">
        <f>0.88*729.44</f>
        <v>641.9072</v>
      </c>
      <c r="F64" s="13">
        <f t="shared" si="4"/>
        <v>37063.721728</v>
      </c>
    </row>
    <row r="65" ht="16.1" customHeight="1" spans="1:6">
      <c r="A65" s="7" t="s">
        <v>85</v>
      </c>
      <c r="B65" s="8" t="s">
        <v>86</v>
      </c>
      <c r="C65" s="9" t="s">
        <v>72</v>
      </c>
      <c r="D65" s="12">
        <v>0.68</v>
      </c>
      <c r="E65" s="12">
        <f>0.88*723.53</f>
        <v>636.7064</v>
      </c>
      <c r="F65" s="13">
        <f t="shared" si="4"/>
        <v>432.960352</v>
      </c>
    </row>
    <row r="66" ht="16.1" customHeight="1" spans="1:6">
      <c r="A66" s="7" t="s">
        <v>87</v>
      </c>
      <c r="B66" s="8" t="s">
        <v>88</v>
      </c>
      <c r="C66" s="9"/>
      <c r="D66" s="12"/>
      <c r="E66" s="12"/>
      <c r="F66" s="13"/>
    </row>
    <row r="67" ht="16.85" customHeight="1" spans="1:6">
      <c r="A67" s="7" t="s">
        <v>37</v>
      </c>
      <c r="B67" s="8" t="s">
        <v>89</v>
      </c>
      <c r="C67" s="9" t="s">
        <v>72</v>
      </c>
      <c r="D67" s="12">
        <v>28.32</v>
      </c>
      <c r="E67" s="12">
        <f>0.88*1150.99</f>
        <v>1012.8712</v>
      </c>
      <c r="F67" s="13">
        <f t="shared" ref="F67:F72" si="5">E67*D67</f>
        <v>28684.512384</v>
      </c>
    </row>
    <row r="68" ht="16.1" customHeight="1" spans="1:6">
      <c r="A68" s="7" t="s">
        <v>40</v>
      </c>
      <c r="B68" s="8" t="s">
        <v>90</v>
      </c>
      <c r="C68" s="9" t="s">
        <v>72</v>
      </c>
      <c r="D68" s="12">
        <v>28.32</v>
      </c>
      <c r="E68" s="12">
        <f>0.88*244.81</f>
        <v>215.4328</v>
      </c>
      <c r="F68" s="13">
        <f t="shared" si="5"/>
        <v>6101.056896</v>
      </c>
    </row>
    <row r="69" ht="16.85" customHeight="1" spans="1:6">
      <c r="A69" s="7" t="s">
        <v>67</v>
      </c>
      <c r="B69" s="8" t="s">
        <v>91</v>
      </c>
      <c r="C69" s="9" t="s">
        <v>72</v>
      </c>
      <c r="D69" s="12">
        <v>9.33</v>
      </c>
      <c r="E69" s="12">
        <f>0.88*875.46</f>
        <v>770.4048</v>
      </c>
      <c r="F69" s="13">
        <f t="shared" si="5"/>
        <v>7187.876784</v>
      </c>
    </row>
    <row r="70" ht="16.1" customHeight="1" spans="1:6">
      <c r="A70" s="7" t="s">
        <v>83</v>
      </c>
      <c r="B70" s="8" t="s">
        <v>92</v>
      </c>
      <c r="C70" s="9" t="s">
        <v>72</v>
      </c>
      <c r="D70" s="12">
        <v>8.06</v>
      </c>
      <c r="E70" s="12">
        <f>0.88*969.85</f>
        <v>853.468</v>
      </c>
      <c r="F70" s="13">
        <f t="shared" si="5"/>
        <v>6878.95208</v>
      </c>
    </row>
    <row r="71" ht="16.1" customHeight="1" spans="1:6">
      <c r="A71" s="7" t="s">
        <v>85</v>
      </c>
      <c r="B71" s="8" t="s">
        <v>93</v>
      </c>
      <c r="C71" s="9" t="s">
        <v>72</v>
      </c>
      <c r="D71" s="12">
        <v>0.5</v>
      </c>
      <c r="E71" s="12">
        <f>0.88*1172</f>
        <v>1031.36</v>
      </c>
      <c r="F71" s="13">
        <f t="shared" si="5"/>
        <v>515.68</v>
      </c>
    </row>
    <row r="72" ht="16.85" customHeight="1" spans="1:6">
      <c r="A72" s="7" t="s">
        <v>94</v>
      </c>
      <c r="B72" s="8" t="s">
        <v>95</v>
      </c>
      <c r="C72" s="9" t="s">
        <v>72</v>
      </c>
      <c r="D72" s="12">
        <v>0.2</v>
      </c>
      <c r="E72" s="12">
        <f>0.88*1345</f>
        <v>1183.6</v>
      </c>
      <c r="F72" s="13">
        <f t="shared" si="5"/>
        <v>236.72</v>
      </c>
    </row>
    <row r="73" ht="16.1" customHeight="1" spans="1:6">
      <c r="A73" s="14">
        <v>413</v>
      </c>
      <c r="B73" s="8" t="s">
        <v>96</v>
      </c>
      <c r="C73" s="9"/>
      <c r="D73" s="12"/>
      <c r="E73" s="12"/>
      <c r="F73" s="13"/>
    </row>
    <row r="74" ht="16.1" customHeight="1" spans="1:6">
      <c r="A74" s="7" t="s">
        <v>97</v>
      </c>
      <c r="B74" s="8" t="s">
        <v>98</v>
      </c>
      <c r="C74" s="9"/>
      <c r="D74" s="12"/>
      <c r="E74" s="12"/>
      <c r="F74" s="13"/>
    </row>
    <row r="75" ht="16.85" customHeight="1" spans="1:6">
      <c r="A75" s="7" t="s">
        <v>37</v>
      </c>
      <c r="B75" s="8" t="s">
        <v>99</v>
      </c>
      <c r="C75" s="9" t="s">
        <v>72</v>
      </c>
      <c r="D75" s="12">
        <v>15</v>
      </c>
      <c r="E75" s="12">
        <f>0.88*868.2</f>
        <v>764.016</v>
      </c>
      <c r="F75" s="13">
        <f t="shared" ref="F75:F77" si="6">E75*D75</f>
        <v>11460.24</v>
      </c>
    </row>
    <row r="76" ht="16.1" customHeight="1" spans="1:6">
      <c r="A76" s="7" t="s">
        <v>40</v>
      </c>
      <c r="B76" s="8" t="s">
        <v>100</v>
      </c>
      <c r="C76" s="9" t="s">
        <v>72</v>
      </c>
      <c r="D76" s="12">
        <v>9.8</v>
      </c>
      <c r="E76" s="12">
        <f>0.88*671.73</f>
        <v>591.1224</v>
      </c>
      <c r="F76" s="13">
        <f t="shared" si="6"/>
        <v>5792.99952</v>
      </c>
    </row>
    <row r="77" ht="16.1" customHeight="1" spans="1:6">
      <c r="A77" s="7" t="s">
        <v>67</v>
      </c>
      <c r="B77" s="8" t="s">
        <v>62</v>
      </c>
      <c r="C77" s="9" t="s">
        <v>63</v>
      </c>
      <c r="D77" s="12">
        <v>1828.08</v>
      </c>
      <c r="E77" s="12">
        <f>0.88*5.83</f>
        <v>5.1304</v>
      </c>
      <c r="F77" s="13">
        <f t="shared" si="6"/>
        <v>9378.781632</v>
      </c>
    </row>
    <row r="78" ht="16.85" customHeight="1" spans="1:6">
      <c r="A78" s="14">
        <v>416</v>
      </c>
      <c r="B78" s="8" t="s">
        <v>101</v>
      </c>
      <c r="C78" s="9"/>
      <c r="D78" s="12"/>
      <c r="E78" s="12"/>
      <c r="F78" s="13"/>
    </row>
    <row r="79" ht="16.1" customHeight="1" spans="1:6">
      <c r="A79" s="7" t="s">
        <v>102</v>
      </c>
      <c r="B79" s="8" t="s">
        <v>103</v>
      </c>
      <c r="C79" s="9" t="s">
        <v>104</v>
      </c>
      <c r="D79" s="12">
        <v>26</v>
      </c>
      <c r="E79" s="12">
        <f>0.88*75.58</f>
        <v>66.5104</v>
      </c>
      <c r="F79" s="13">
        <f t="shared" ref="F79:F82" si="7">E79*D79</f>
        <v>1729.2704</v>
      </c>
    </row>
    <row r="80" ht="16.1" customHeight="1" spans="1:6">
      <c r="A80" s="7" t="s">
        <v>102</v>
      </c>
      <c r="B80" s="8" t="s">
        <v>105</v>
      </c>
      <c r="C80" s="9" t="s">
        <v>63</v>
      </c>
      <c r="D80" s="12">
        <v>385.24</v>
      </c>
      <c r="E80" s="12">
        <f>0.88*6.63</f>
        <v>5.8344</v>
      </c>
      <c r="F80" s="13">
        <f t="shared" si="7"/>
        <v>2247.644256</v>
      </c>
    </row>
    <row r="81" ht="16.85" customHeight="1" spans="1:6">
      <c r="A81" s="7" t="s">
        <v>106</v>
      </c>
      <c r="B81" s="8" t="s">
        <v>107</v>
      </c>
      <c r="C81" s="9" t="s">
        <v>104</v>
      </c>
      <c r="D81" s="12">
        <v>9.6</v>
      </c>
      <c r="E81" s="12">
        <f>0.88*75.52</f>
        <v>66.4576</v>
      </c>
      <c r="F81" s="13">
        <f t="shared" si="7"/>
        <v>637.99296</v>
      </c>
    </row>
    <row r="82" ht="16.1" customHeight="1" spans="1:6">
      <c r="A82" s="7" t="s">
        <v>108</v>
      </c>
      <c r="B82" s="8" t="s">
        <v>109</v>
      </c>
      <c r="C82" s="9" t="s">
        <v>110</v>
      </c>
      <c r="D82" s="12">
        <v>77.76</v>
      </c>
      <c r="E82" s="12">
        <f>0.88*55.71</f>
        <v>49.0248</v>
      </c>
      <c r="F82" s="13">
        <f t="shared" si="7"/>
        <v>3812.168448</v>
      </c>
    </row>
    <row r="83" ht="16.1" customHeight="1" spans="1:6">
      <c r="A83" s="14">
        <v>417</v>
      </c>
      <c r="B83" s="8" t="s">
        <v>111</v>
      </c>
      <c r="C83" s="9"/>
      <c r="D83" s="12"/>
      <c r="E83" s="12"/>
      <c r="F83" s="13"/>
    </row>
    <row r="84" ht="16.85" customHeight="1" spans="1:6">
      <c r="A84" s="7" t="s">
        <v>112</v>
      </c>
      <c r="B84" s="8" t="s">
        <v>111</v>
      </c>
      <c r="C84" s="9" t="s">
        <v>113</v>
      </c>
      <c r="D84" s="12">
        <v>6</v>
      </c>
      <c r="E84" s="12">
        <f>0.88*245.33</f>
        <v>215.8904</v>
      </c>
      <c r="F84" s="13">
        <f>E84*D84</f>
        <v>1295.3424</v>
      </c>
    </row>
    <row r="85" ht="16.1" customHeight="1" spans="1:6">
      <c r="A85" s="7" t="s">
        <v>114</v>
      </c>
      <c r="B85" s="8" t="s">
        <v>115</v>
      </c>
      <c r="C85" s="9" t="s">
        <v>63</v>
      </c>
      <c r="D85" s="12">
        <v>43.18</v>
      </c>
      <c r="E85" s="12">
        <f>0.88*6</f>
        <v>5.28</v>
      </c>
      <c r="F85" s="13">
        <f>E85*D85</f>
        <v>227.9904</v>
      </c>
    </row>
    <row r="86" ht="16.1" customHeight="1" spans="1:6">
      <c r="A86" s="2"/>
      <c r="B86" s="2"/>
      <c r="C86" s="2"/>
      <c r="D86" s="2"/>
      <c r="E86" s="2"/>
      <c r="F86" s="2"/>
    </row>
    <row r="87" ht="16.85" customHeight="1" spans="1:6">
      <c r="A87" s="2"/>
      <c r="B87" s="2"/>
      <c r="C87" s="2"/>
      <c r="D87" s="2"/>
      <c r="E87" s="2"/>
      <c r="F87" s="2"/>
    </row>
    <row r="88" ht="32.95" customHeight="1" spans="1:6">
      <c r="A88" s="1" t="s">
        <v>24</v>
      </c>
      <c r="B88" s="1"/>
      <c r="C88" s="1"/>
      <c r="D88" s="1"/>
      <c r="E88" s="1"/>
      <c r="F88" s="1"/>
    </row>
    <row r="89" ht="16.85" customHeight="1" spans="1:6">
      <c r="A89" s="2" t="s">
        <v>25</v>
      </c>
      <c r="B89" s="2"/>
      <c r="C89" s="2"/>
      <c r="D89" s="2"/>
      <c r="E89" s="2" t="s">
        <v>26</v>
      </c>
      <c r="F89" s="2"/>
    </row>
    <row r="90" ht="32.95" customHeight="1" spans="1:6">
      <c r="A90" s="3" t="s">
        <v>11</v>
      </c>
      <c r="B90" s="3"/>
      <c r="C90" s="3"/>
      <c r="D90" s="3"/>
      <c r="E90" s="3"/>
      <c r="F90" s="3"/>
    </row>
    <row r="91" ht="16.85" customHeight="1" spans="1:6">
      <c r="A91" s="4" t="s">
        <v>27</v>
      </c>
      <c r="B91" s="5" t="s">
        <v>28</v>
      </c>
      <c r="C91" s="5" t="s">
        <v>29</v>
      </c>
      <c r="D91" s="5" t="s">
        <v>30</v>
      </c>
      <c r="E91" s="5" t="s">
        <v>31</v>
      </c>
      <c r="F91" s="6" t="s">
        <v>32</v>
      </c>
    </row>
    <row r="92" ht="16.1" customHeight="1" spans="1:6">
      <c r="A92" s="14">
        <v>418</v>
      </c>
      <c r="B92" s="8" t="s">
        <v>116</v>
      </c>
      <c r="C92" s="9"/>
      <c r="D92" s="10"/>
      <c r="E92" s="10"/>
      <c r="F92" s="11"/>
    </row>
    <row r="93" ht="16.85" customHeight="1" spans="1:6">
      <c r="A93" s="7" t="s">
        <v>117</v>
      </c>
      <c r="B93" s="8" t="s">
        <v>118</v>
      </c>
      <c r="C93" s="9" t="s">
        <v>113</v>
      </c>
      <c r="D93" s="12">
        <v>3.6</v>
      </c>
      <c r="E93" s="12">
        <f>0.88*68.06</f>
        <v>59.8928</v>
      </c>
      <c r="F93" s="13">
        <f t="shared" ref="F93:F97" si="8">E93*D93</f>
        <v>215.61408</v>
      </c>
    </row>
    <row r="94" ht="16.1" customHeight="1" spans="1:6">
      <c r="A94" s="14">
        <v>419</v>
      </c>
      <c r="B94" s="8" t="s">
        <v>119</v>
      </c>
      <c r="C94" s="9"/>
      <c r="D94" s="12"/>
      <c r="E94" s="12"/>
      <c r="F94" s="13"/>
    </row>
    <row r="95" ht="16.1" customHeight="1" spans="1:6">
      <c r="A95" s="7" t="s">
        <v>120</v>
      </c>
      <c r="B95" s="8" t="s">
        <v>121</v>
      </c>
      <c r="C95" s="9" t="s">
        <v>63</v>
      </c>
      <c r="D95" s="12">
        <v>65.8</v>
      </c>
      <c r="E95" s="12">
        <f>0.88*6</f>
        <v>5.28</v>
      </c>
      <c r="F95" s="13">
        <f t="shared" si="8"/>
        <v>347.424</v>
      </c>
    </row>
    <row r="96" ht="16.85" customHeight="1" spans="1:6">
      <c r="A96" s="7" t="s">
        <v>122</v>
      </c>
      <c r="B96" s="8" t="s">
        <v>123</v>
      </c>
      <c r="C96" s="9" t="s">
        <v>110</v>
      </c>
      <c r="D96" s="12">
        <v>9.49</v>
      </c>
      <c r="E96" s="12">
        <f>0.88*28.87</f>
        <v>25.4056</v>
      </c>
      <c r="F96" s="13">
        <f t="shared" si="8"/>
        <v>241.099144</v>
      </c>
    </row>
    <row r="97" ht="16.1" customHeight="1" spans="1:6">
      <c r="A97" s="7" t="s">
        <v>124</v>
      </c>
      <c r="B97" s="8" t="s">
        <v>125</v>
      </c>
      <c r="C97" s="9" t="s">
        <v>110</v>
      </c>
      <c r="D97" s="12">
        <v>8.84</v>
      </c>
      <c r="E97" s="12">
        <f>0.88*28.85</f>
        <v>25.388</v>
      </c>
      <c r="F97" s="13">
        <f t="shared" si="8"/>
        <v>224.42992</v>
      </c>
    </row>
    <row r="98" ht="16.1" customHeight="1" spans="1:6">
      <c r="A98" s="14">
        <v>420</v>
      </c>
      <c r="B98" s="8" t="s">
        <v>126</v>
      </c>
      <c r="C98" s="9"/>
      <c r="D98" s="12"/>
      <c r="E98" s="12"/>
      <c r="F98" s="13"/>
    </row>
    <row r="99" ht="16.85" customHeight="1" spans="1:6">
      <c r="A99" s="7" t="s">
        <v>127</v>
      </c>
      <c r="B99" s="8" t="s">
        <v>128</v>
      </c>
      <c r="C99" s="9"/>
      <c r="D99" s="12"/>
      <c r="E99" s="12"/>
      <c r="F99" s="13"/>
    </row>
    <row r="100" ht="16.1" customHeight="1" spans="1:6">
      <c r="A100" s="7" t="s">
        <v>37</v>
      </c>
      <c r="B100" s="8" t="s">
        <v>129</v>
      </c>
      <c r="C100" s="9" t="s">
        <v>110</v>
      </c>
      <c r="D100" s="12">
        <v>285.8</v>
      </c>
      <c r="E100" s="12">
        <f>0.88*131.14</f>
        <v>115.4032</v>
      </c>
      <c r="F100" s="13">
        <f t="shared" ref="F100:F104" si="9">E100*D100</f>
        <v>32982.23456</v>
      </c>
    </row>
    <row r="101" ht="16.1" customHeight="1" spans="1:6">
      <c r="A101" s="7" t="s">
        <v>40</v>
      </c>
      <c r="B101" s="8" t="s">
        <v>130</v>
      </c>
      <c r="C101" s="9" t="s">
        <v>72</v>
      </c>
      <c r="D101" s="12">
        <v>103.23</v>
      </c>
      <c r="E101" s="12">
        <f>0.88*21.23</f>
        <v>18.6824</v>
      </c>
      <c r="F101" s="13">
        <f t="shared" si="9"/>
        <v>1928.584152</v>
      </c>
    </row>
    <row r="102" ht="16.85" customHeight="1" spans="1:6">
      <c r="A102" s="7" t="s">
        <v>67</v>
      </c>
      <c r="B102" s="8" t="s">
        <v>131</v>
      </c>
      <c r="C102" s="9" t="s">
        <v>132</v>
      </c>
      <c r="D102" s="12">
        <v>8</v>
      </c>
      <c r="E102" s="12">
        <f>0.88*133.13</f>
        <v>117.1544</v>
      </c>
      <c r="F102" s="13">
        <f t="shared" si="9"/>
        <v>937.2352</v>
      </c>
    </row>
    <row r="103" ht="16.1" customHeight="1" spans="1:6">
      <c r="A103" s="7" t="s">
        <v>83</v>
      </c>
      <c r="B103" s="8" t="s">
        <v>133</v>
      </c>
      <c r="C103" s="9" t="s">
        <v>134</v>
      </c>
      <c r="D103" s="12">
        <v>2</v>
      </c>
      <c r="E103" s="12">
        <f>0.88*1109.5</f>
        <v>976.36</v>
      </c>
      <c r="F103" s="13">
        <f t="shared" si="9"/>
        <v>1952.72</v>
      </c>
    </row>
    <row r="104" ht="16.1" customHeight="1" spans="1:6">
      <c r="A104" s="7" t="s">
        <v>85</v>
      </c>
      <c r="B104" s="8" t="s">
        <v>135</v>
      </c>
      <c r="C104" s="9" t="s">
        <v>134</v>
      </c>
      <c r="D104" s="12">
        <v>4</v>
      </c>
      <c r="E104" s="12">
        <f>0.88*500</f>
        <v>440</v>
      </c>
      <c r="F104" s="13">
        <f t="shared" si="9"/>
        <v>1760</v>
      </c>
    </row>
    <row r="105" ht="16.85" customHeight="1" spans="1:6">
      <c r="A105" s="7" t="s">
        <v>136</v>
      </c>
      <c r="B105" s="8" t="s">
        <v>137</v>
      </c>
      <c r="C105" s="9"/>
      <c r="D105" s="12"/>
      <c r="E105" s="12"/>
      <c r="F105" s="13"/>
    </row>
    <row r="106" ht="16.1" customHeight="1" spans="1:6">
      <c r="A106" s="7" t="s">
        <v>37</v>
      </c>
      <c r="B106" s="8" t="s">
        <v>138</v>
      </c>
      <c r="C106" s="9" t="s">
        <v>72</v>
      </c>
      <c r="D106" s="12">
        <v>49.29</v>
      </c>
      <c r="E106" s="12">
        <f>0.88*770.36</f>
        <v>677.9168</v>
      </c>
      <c r="F106" s="13">
        <f t="shared" ref="F106:F117" si="10">E106*D106</f>
        <v>33414.519072</v>
      </c>
    </row>
    <row r="107" ht="16.1" customHeight="1" spans="1:6">
      <c r="A107" s="7" t="s">
        <v>40</v>
      </c>
      <c r="B107" s="8" t="s">
        <v>139</v>
      </c>
      <c r="C107" s="9" t="s">
        <v>72</v>
      </c>
      <c r="D107" s="12">
        <v>20</v>
      </c>
      <c r="E107" s="12">
        <f>0.88*545.95</f>
        <v>480.436</v>
      </c>
      <c r="F107" s="13">
        <f t="shared" si="10"/>
        <v>9608.72</v>
      </c>
    </row>
    <row r="108" ht="16.85" customHeight="1" spans="1:6">
      <c r="A108" s="7" t="s">
        <v>67</v>
      </c>
      <c r="B108" s="8" t="s">
        <v>62</v>
      </c>
      <c r="C108" s="9" t="s">
        <v>63</v>
      </c>
      <c r="D108" s="12">
        <v>130.84</v>
      </c>
      <c r="E108" s="12">
        <f>0.88*5.95</f>
        <v>5.236</v>
      </c>
      <c r="F108" s="13">
        <f t="shared" si="10"/>
        <v>685.07824</v>
      </c>
    </row>
    <row r="109" ht="16.1" customHeight="1" spans="1:6">
      <c r="A109" s="7" t="s">
        <v>83</v>
      </c>
      <c r="B109" s="8" t="s">
        <v>140</v>
      </c>
      <c r="C109" s="9" t="s">
        <v>72</v>
      </c>
      <c r="D109" s="12">
        <v>122.85</v>
      </c>
      <c r="E109" s="12">
        <f>0.88*10.53</f>
        <v>9.2664</v>
      </c>
      <c r="F109" s="13">
        <f t="shared" si="10"/>
        <v>1138.37724</v>
      </c>
    </row>
    <row r="110" ht="16.1" customHeight="1" spans="1:6">
      <c r="A110" s="7" t="s">
        <v>83</v>
      </c>
      <c r="B110" s="8" t="s">
        <v>141</v>
      </c>
      <c r="C110" s="9" t="s">
        <v>72</v>
      </c>
      <c r="D110" s="12">
        <v>80.4</v>
      </c>
      <c r="E110" s="12">
        <f>0.88*3.06</f>
        <v>2.6928</v>
      </c>
      <c r="F110" s="13">
        <f t="shared" si="10"/>
        <v>216.50112</v>
      </c>
    </row>
    <row r="111" ht="16.85" customHeight="1" spans="1:6">
      <c r="A111" s="7" t="s">
        <v>85</v>
      </c>
      <c r="B111" s="8" t="s">
        <v>142</v>
      </c>
      <c r="C111" s="9" t="s">
        <v>72</v>
      </c>
      <c r="D111" s="12">
        <v>80.4</v>
      </c>
      <c r="E111" s="12">
        <f>0.88*10.45</f>
        <v>9.196</v>
      </c>
      <c r="F111" s="13">
        <f t="shared" si="10"/>
        <v>739.3584</v>
      </c>
    </row>
    <row r="112" ht="16.1" customHeight="1" spans="1:6">
      <c r="A112" s="7" t="s">
        <v>85</v>
      </c>
      <c r="B112" s="8" t="s">
        <v>143</v>
      </c>
      <c r="C112" s="9" t="s">
        <v>110</v>
      </c>
      <c r="D112" s="12">
        <v>7.58</v>
      </c>
      <c r="E112" s="12">
        <f>0.88*10.16</f>
        <v>8.9408</v>
      </c>
      <c r="F112" s="13">
        <f t="shared" si="10"/>
        <v>67.771264</v>
      </c>
    </row>
    <row r="113" ht="16.85" customHeight="1" spans="1:6">
      <c r="A113" s="7" t="s">
        <v>94</v>
      </c>
      <c r="B113" s="8" t="s">
        <v>144</v>
      </c>
      <c r="C113" s="9" t="s">
        <v>72</v>
      </c>
      <c r="D113" s="12">
        <v>6.6</v>
      </c>
      <c r="E113" s="12">
        <f>0.88*123.03</f>
        <v>108.2664</v>
      </c>
      <c r="F113" s="13">
        <f t="shared" si="10"/>
        <v>714.55824</v>
      </c>
    </row>
    <row r="114" ht="16.1" customHeight="1" spans="1:6">
      <c r="A114" s="7" t="s">
        <v>145</v>
      </c>
      <c r="B114" s="8" t="s">
        <v>146</v>
      </c>
      <c r="C114" s="9" t="s">
        <v>72</v>
      </c>
      <c r="D114" s="12">
        <v>2.84</v>
      </c>
      <c r="E114" s="12">
        <f>0.88*267.61</f>
        <v>235.4968</v>
      </c>
      <c r="F114" s="13">
        <f t="shared" si="10"/>
        <v>668.810912</v>
      </c>
    </row>
    <row r="115" ht="16.1" customHeight="1" spans="1:6">
      <c r="A115" s="7" t="s">
        <v>147</v>
      </c>
      <c r="B115" s="8" t="s">
        <v>148</v>
      </c>
      <c r="C115" s="9" t="s">
        <v>72</v>
      </c>
      <c r="D115" s="12">
        <v>3.25</v>
      </c>
      <c r="E115" s="12">
        <f>0.88*50</f>
        <v>44</v>
      </c>
      <c r="F115" s="13">
        <f t="shared" si="10"/>
        <v>143</v>
      </c>
    </row>
    <row r="116" ht="16.85" customHeight="1" spans="1:6">
      <c r="A116" s="7" t="s">
        <v>149</v>
      </c>
      <c r="B116" s="8" t="s">
        <v>150</v>
      </c>
      <c r="C116" s="9" t="s">
        <v>72</v>
      </c>
      <c r="D116" s="12">
        <v>5.1</v>
      </c>
      <c r="E116" s="12">
        <f>0.88*278.82</f>
        <v>245.3616</v>
      </c>
      <c r="F116" s="13">
        <f t="shared" si="10"/>
        <v>1251.34416</v>
      </c>
    </row>
    <row r="117" ht="16.1" customHeight="1" spans="1:6">
      <c r="A117" s="7" t="s">
        <v>151</v>
      </c>
      <c r="B117" s="8" t="s">
        <v>152</v>
      </c>
      <c r="C117" s="9" t="s">
        <v>110</v>
      </c>
      <c r="D117" s="12">
        <v>16.8</v>
      </c>
      <c r="E117" s="12">
        <f>0.88*9.82</f>
        <v>8.6416</v>
      </c>
      <c r="F117" s="13">
        <f t="shared" si="10"/>
        <v>145.17888</v>
      </c>
    </row>
    <row r="118" ht="16.1" customHeight="1" spans="1:6">
      <c r="A118" s="14">
        <v>421</v>
      </c>
      <c r="B118" s="8" t="s">
        <v>153</v>
      </c>
      <c r="C118" s="9"/>
      <c r="D118" s="12"/>
      <c r="E118" s="12"/>
      <c r="F118" s="13"/>
    </row>
    <row r="119" ht="16.85" customHeight="1" spans="1:6">
      <c r="A119" s="7" t="s">
        <v>154</v>
      </c>
      <c r="B119" s="8" t="s">
        <v>153</v>
      </c>
      <c r="C119" s="9" t="s">
        <v>155</v>
      </c>
      <c r="D119" s="12">
        <v>1</v>
      </c>
      <c r="E119" s="12">
        <f>0.88*1959</f>
        <v>1723.92</v>
      </c>
      <c r="F119" s="13">
        <f t="shared" ref="F119:F123" si="11">E119*D119</f>
        <v>1723.92</v>
      </c>
    </row>
    <row r="120" ht="16.1" customHeight="1" spans="1:6">
      <c r="A120" s="7" t="s">
        <v>156</v>
      </c>
      <c r="B120" s="8" t="s">
        <v>157</v>
      </c>
      <c r="C120" s="9"/>
      <c r="D120" s="12"/>
      <c r="E120" s="12"/>
      <c r="F120" s="13"/>
    </row>
    <row r="121" ht="16.1" customHeight="1" spans="1:6">
      <c r="A121" s="7" t="s">
        <v>37</v>
      </c>
      <c r="B121" s="8" t="s">
        <v>157</v>
      </c>
      <c r="C121" s="9" t="s">
        <v>113</v>
      </c>
      <c r="D121" s="12">
        <v>15</v>
      </c>
      <c r="E121" s="12">
        <f>0.88*159.07</f>
        <v>139.9816</v>
      </c>
      <c r="F121" s="13">
        <f t="shared" si="11"/>
        <v>2099.724</v>
      </c>
    </row>
    <row r="122" ht="16.85" customHeight="1" spans="1:6">
      <c r="A122" s="14">
        <v>422</v>
      </c>
      <c r="B122" s="8" t="s">
        <v>158</v>
      </c>
      <c r="C122" s="9"/>
      <c r="D122" s="12"/>
      <c r="E122" s="12"/>
      <c r="F122" s="13"/>
    </row>
    <row r="123" ht="16.1" customHeight="1" spans="1:6">
      <c r="A123" s="7" t="s">
        <v>159</v>
      </c>
      <c r="B123" s="8" t="s">
        <v>158</v>
      </c>
      <c r="C123" s="9" t="s">
        <v>113</v>
      </c>
      <c r="D123" s="12">
        <v>50</v>
      </c>
      <c r="E123" s="12">
        <f>0.88*32.36</f>
        <v>28.4768</v>
      </c>
      <c r="F123" s="13">
        <f t="shared" si="11"/>
        <v>1423.84</v>
      </c>
    </row>
    <row r="124" ht="16.1" customHeight="1" spans="1:6">
      <c r="A124" s="7"/>
      <c r="B124" s="8"/>
      <c r="C124" s="9"/>
      <c r="D124" s="10"/>
      <c r="E124" s="10"/>
      <c r="F124" s="11"/>
    </row>
    <row r="125" ht="16.85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16.1" customHeight="1" spans="1:6">
      <c r="A127" s="7"/>
      <c r="B127" s="8"/>
      <c r="C127" s="9"/>
      <c r="D127" s="10"/>
      <c r="E127" s="10"/>
      <c r="F127" s="11"/>
    </row>
    <row r="128" ht="32.95" customHeight="1" spans="1:6">
      <c r="A128" s="15"/>
      <c r="B128" s="16" t="s">
        <v>160</v>
      </c>
      <c r="C128" s="17">
        <f>SUM(F50:F85)+SUM(F93:F123)</f>
        <v>417503.908536</v>
      </c>
      <c r="D128" s="17"/>
      <c r="E128" s="15"/>
      <c r="F128" s="15"/>
    </row>
    <row r="129" ht="16.1" customHeight="1" spans="1:6">
      <c r="A129" s="2"/>
      <c r="B129" s="2"/>
      <c r="C129" s="2"/>
      <c r="D129" s="2"/>
      <c r="E129" s="2"/>
      <c r="F129" s="2"/>
    </row>
    <row r="130" ht="16.85" customHeight="1" spans="1:6">
      <c r="A130" s="2"/>
      <c r="B130" s="2"/>
      <c r="C130" s="2"/>
      <c r="D130" s="2"/>
      <c r="E130" s="2"/>
      <c r="F130" s="2"/>
    </row>
  </sheetData>
  <mergeCells count="22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A86:F86"/>
    <mergeCell ref="A87:F87"/>
    <mergeCell ref="A88:F88"/>
    <mergeCell ref="A89:D89"/>
    <mergeCell ref="E89:F89"/>
    <mergeCell ref="A90:F90"/>
    <mergeCell ref="C128:D128"/>
    <mergeCell ref="E128:F128"/>
    <mergeCell ref="A129:F129"/>
    <mergeCell ref="A130:F130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2020-11-24T06:57:00Z</dcterms:created>
  <dcterms:modified xsi:type="dcterms:W3CDTF">2020-12-03T01:54:53Z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