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【5.4】投标报价汇总表(2位小数)" sheetId="2" r:id="rId1"/>
    <sheet name="【5.1】工程量清单(2位小数)" sheetId="1" r:id="rId2"/>
  </sheets>
  <calcPr calcId="144525"/>
</workbook>
</file>

<file path=xl/sharedStrings.xml><?xml version="1.0" encoding="utf-8"?>
<sst xmlns="http://schemas.openxmlformats.org/spreadsheetml/2006/main" count="167" uniqueCount="110">
  <si>
    <t>投标报价汇总表</t>
  </si>
  <si>
    <t>建设项目名称: 黑石渡镇清潭沟村潘家湾路项目</t>
  </si>
  <si>
    <t>标 段: 黑石渡镇清潭沟村潘家湾路项目</t>
  </si>
  <si>
    <t>编 制  范 围: 黑石渡镇清潭沟村潘家湾路项目</t>
  </si>
  <si>
    <t>序  号</t>
  </si>
  <si>
    <t>章  次</t>
  </si>
  <si>
    <t>科  目  名  称</t>
  </si>
  <si>
    <t>金额(元)</t>
  </si>
  <si>
    <t>1</t>
  </si>
  <si>
    <t>100</t>
  </si>
  <si>
    <t>清单 第100章  总则</t>
  </si>
  <si>
    <t>2</t>
  </si>
  <si>
    <t>300</t>
  </si>
  <si>
    <t>清单 第300章  路面</t>
  </si>
  <si>
    <t>3</t>
  </si>
  <si>
    <t>400</t>
  </si>
  <si>
    <t>清单 第400章  桥梁、涵洞</t>
  </si>
  <si>
    <t>4</t>
  </si>
  <si>
    <t>第100章至700章清单合计</t>
  </si>
  <si>
    <t>5</t>
  </si>
  <si>
    <t>已包含在清单合计中的材料、工程设备、专业工程暂估价合计</t>
  </si>
  <si>
    <t>6</t>
  </si>
  <si>
    <t>清单合计减去材料、工程设备、专业工程暂估价
合计(即4-5)=6</t>
  </si>
  <si>
    <t>7</t>
  </si>
  <si>
    <t>计日工合计</t>
  </si>
  <si>
    <t>8</t>
  </si>
  <si>
    <t>暂列金额(不含计日工总额)</t>
  </si>
  <si>
    <t>9</t>
  </si>
  <si>
    <t>投标报价(4+7+8)=9</t>
  </si>
  <si>
    <t>工程量清单</t>
  </si>
  <si>
    <t>合同段: 黑石渡镇清潭沟村潘家湾路项目</t>
  </si>
  <si>
    <t>货币单位: 人民币 元</t>
  </si>
  <si>
    <t>子目号</t>
  </si>
  <si>
    <t>子  目  名  称</t>
  </si>
  <si>
    <t>单位</t>
  </si>
  <si>
    <t>数量</t>
  </si>
  <si>
    <t>单价</t>
  </si>
  <si>
    <t>合价</t>
  </si>
  <si>
    <t>101</t>
  </si>
  <si>
    <t>通则</t>
  </si>
  <si>
    <t>101-1</t>
  </si>
  <si>
    <t>保险费</t>
  </si>
  <si>
    <t>-a</t>
  </si>
  <si>
    <t>按合同条款规定，提供建筑工程一切险</t>
  </si>
  <si>
    <t>总额</t>
  </si>
  <si>
    <t>-b</t>
  </si>
  <si>
    <t>按合同条款规定，提供第三者责任险</t>
  </si>
  <si>
    <t>102</t>
  </si>
  <si>
    <t>工程管理</t>
  </si>
  <si>
    <t>102-1</t>
  </si>
  <si>
    <t>竣工文件</t>
  </si>
  <si>
    <t>102-2</t>
  </si>
  <si>
    <t>施工环保费</t>
  </si>
  <si>
    <t>102-3</t>
  </si>
  <si>
    <t>安全生产费</t>
  </si>
  <si>
    <t>103</t>
  </si>
  <si>
    <t>临时工程与设施</t>
  </si>
  <si>
    <t>103-1</t>
  </si>
  <si>
    <t>临时道路修建、养护与拆除(包括原道路的养护)</t>
  </si>
  <si>
    <t>103-2</t>
  </si>
  <si>
    <t>临时占地</t>
  </si>
  <si>
    <t>103-3</t>
  </si>
  <si>
    <t>临时供电设施架设、维护与拆除</t>
  </si>
  <si>
    <t>103-5</t>
  </si>
  <si>
    <t>临时供水与排污设施</t>
  </si>
  <si>
    <t>104</t>
  </si>
  <si>
    <t>承包人驻地建设</t>
  </si>
  <si>
    <t>104-1</t>
  </si>
  <si>
    <t>105</t>
  </si>
  <si>
    <t>施工标准化</t>
  </si>
  <si>
    <t>105-3</t>
  </si>
  <si>
    <t>拌和站</t>
  </si>
  <si>
    <t>清单  第 100 章合计   人民币</t>
  </si>
  <si>
    <t>302</t>
  </si>
  <si>
    <t>路基工程</t>
  </si>
  <si>
    <t>302-1</t>
  </si>
  <si>
    <t>路基清表、整平、碾压</t>
  </si>
  <si>
    <t>清表、整平、碾压(含路口下挖，30cm以内土方挖填)</t>
  </si>
  <si>
    <t>m2</t>
  </si>
  <si>
    <t>312</t>
  </si>
  <si>
    <t>水泥混凝土道路</t>
  </si>
  <si>
    <t>312-1</t>
  </si>
  <si>
    <t>C30自拌水泥混凝土面板(含模板、切缝、沥青灌缝、刻痕、养护等)</t>
  </si>
  <si>
    <t>厚180mm(路长550米、宽3.5米，加路口30平方米)</t>
  </si>
  <si>
    <t>厚180mm(会车道长20米、宽2米，3处)</t>
  </si>
  <si>
    <t>-c</t>
  </si>
  <si>
    <t>厚180mm(零星路面)</t>
  </si>
  <si>
    <t>313</t>
  </si>
  <si>
    <t>路肩培土</t>
  </si>
  <si>
    <t>313-1</t>
  </si>
  <si>
    <t>路肩培土(双边各宽30cm，厚度20cm)</t>
  </si>
  <si>
    <t>314</t>
  </si>
  <si>
    <t>土质边沟</t>
  </si>
  <si>
    <t>314-1</t>
  </si>
  <si>
    <t>m</t>
  </si>
  <si>
    <t>清单  第 300 章合计   人民币</t>
  </si>
  <si>
    <t>419</t>
  </si>
  <si>
    <t>圆管涵</t>
  </si>
  <si>
    <t>419-1</t>
  </si>
  <si>
    <t>单孔钢筋混凝土圆管涵DN300</t>
  </si>
  <si>
    <t>挖沟槽土方</t>
  </si>
  <si>
    <t>土方回填</t>
  </si>
  <si>
    <t>C15自拌混凝土垫层15cm厚</t>
  </si>
  <si>
    <t>m3</t>
  </si>
  <si>
    <t>-d</t>
  </si>
  <si>
    <t>钢筋混凝土承插涵管铺设DN300</t>
  </si>
  <si>
    <t>419-2</t>
  </si>
  <si>
    <t>单孔钢筋混凝土圆管涵DN500</t>
  </si>
  <si>
    <t>钢筋混凝土承插涵管铺设DN500</t>
  </si>
  <si>
    <t>清单  第 400 章合计   人民币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</si>
</sst>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b/>
      <sz val="14"/>
      <color indexed="8"/>
      <name val="smartSimSun"/>
      <charset val="134"/>
    </font>
    <font>
      <sz val="9"/>
      <color indexed="8"/>
      <name val="Arial Narrow"/>
      <charset val="134"/>
    </font>
    <font>
      <u/>
      <sz val="9"/>
      <color indexed="8"/>
      <name val="smart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22" applyNumberFormat="0" applyAlignment="0" applyProtection="0">
      <alignment vertical="center"/>
    </xf>
    <xf numFmtId="0" fontId="20" fillId="11" borderId="18" applyNumberFormat="0" applyAlignment="0" applyProtection="0">
      <alignment vertical="center"/>
    </xf>
    <xf numFmtId="0" fontId="21" fillId="12" borderId="2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0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left" shrinkToFit="1"/>
    </xf>
    <xf numFmtId="0" fontId="2" fillId="0" borderId="6" xfId="0" applyFont="1" applyBorder="1" applyAlignment="1">
      <alignment horizontal="center" shrinkToFit="1"/>
    </xf>
    <xf numFmtId="0" fontId="4" fillId="0" borderId="6" xfId="0" applyFont="1" applyBorder="1" applyAlignment="1">
      <alignment horizontal="right" shrinkToFit="1"/>
    </xf>
    <xf numFmtId="0" fontId="4" fillId="0" borderId="7" xfId="0" applyFont="1" applyBorder="1" applyAlignment="1">
      <alignment horizontal="right" shrinkToFit="1"/>
    </xf>
    <xf numFmtId="176" fontId="4" fillId="0" borderId="6" xfId="0" applyNumberFormat="1" applyFont="1" applyBorder="1" applyAlignment="1">
      <alignment horizontal="right" shrinkToFit="1"/>
    </xf>
    <xf numFmtId="176" fontId="4" fillId="0" borderId="7" xfId="0" applyNumberFormat="1" applyFont="1" applyBorder="1" applyAlignment="1">
      <alignment horizontal="right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right" vertical="center" shrinkToFit="1"/>
    </xf>
    <xf numFmtId="176" fontId="5" fillId="0" borderId="9" xfId="0" applyNumberFormat="1" applyFont="1" applyBorder="1" applyAlignment="1">
      <alignment horizontal="left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right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shrinkToFit="1"/>
    </xf>
    <xf numFmtId="176" fontId="4" fillId="0" borderId="17" xfId="0" applyNumberFormat="1" applyFont="1" applyBorder="1" applyAlignment="1">
      <alignment horizontal="righ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E14" sqref="E14"/>
    </sheetView>
  </sheetViews>
  <sheetFormatPr defaultColWidth="9" defaultRowHeight="14.25" outlineLevelCol="4"/>
  <cols>
    <col min="1" max="2" width="12.25" customWidth="1"/>
    <col min="3" max="3" width="24.375" customWidth="1"/>
    <col min="4" max="4" width="20.375" customWidth="1"/>
    <col min="5" max="5" width="12.25" customWidth="1"/>
    <col min="6" max="6" width="20" customWidth="1"/>
  </cols>
  <sheetData>
    <row r="1" ht="32.95" customHeight="1" spans="1:5">
      <c r="A1" s="1" t="s">
        <v>0</v>
      </c>
      <c r="B1" s="1"/>
      <c r="C1" s="1"/>
      <c r="D1" s="1"/>
      <c r="E1" s="1"/>
    </row>
    <row r="2" ht="13.9" customHeight="1" spans="1:5">
      <c r="A2" s="2" t="s">
        <v>1</v>
      </c>
      <c r="B2" s="2"/>
      <c r="C2" s="2"/>
      <c r="D2" s="2" t="s">
        <v>2</v>
      </c>
      <c r="E2" s="2"/>
    </row>
    <row r="3" ht="13.9" customHeight="1" spans="1:5">
      <c r="A3" s="2" t="s">
        <v>3</v>
      </c>
      <c r="B3" s="2"/>
      <c r="C3" s="2"/>
      <c r="E3" s="18"/>
    </row>
    <row r="4" ht="27.85" customHeight="1" spans="1:5">
      <c r="A4" s="19" t="s">
        <v>4</v>
      </c>
      <c r="B4" s="20" t="s">
        <v>5</v>
      </c>
      <c r="C4" s="20" t="s">
        <v>6</v>
      </c>
      <c r="D4" s="20"/>
      <c r="E4" s="21" t="s">
        <v>7</v>
      </c>
    </row>
    <row r="5" ht="27.85" customHeight="1" spans="1:5">
      <c r="A5" s="22" t="s">
        <v>8</v>
      </c>
      <c r="B5" s="23" t="s">
        <v>9</v>
      </c>
      <c r="C5" s="23" t="s">
        <v>10</v>
      </c>
      <c r="D5" s="23"/>
      <c r="E5" s="24">
        <f>'【5.1】工程量清单(2位小数)'!C41</f>
        <v>8972.76</v>
      </c>
    </row>
    <row r="6" ht="27.85" customHeight="1" spans="1:5">
      <c r="A6" s="22" t="s">
        <v>11</v>
      </c>
      <c r="B6" s="23" t="s">
        <v>12</v>
      </c>
      <c r="C6" s="23" t="s">
        <v>13</v>
      </c>
      <c r="D6" s="23"/>
      <c r="E6" s="24">
        <f>'【5.1】工程量清单(2位小数)'!C84</f>
        <v>238378.891536</v>
      </c>
    </row>
    <row r="7" ht="27.85" customHeight="1" spans="1:5">
      <c r="A7" s="22" t="s">
        <v>14</v>
      </c>
      <c r="B7" s="23" t="s">
        <v>15</v>
      </c>
      <c r="C7" s="23" t="s">
        <v>16</v>
      </c>
      <c r="D7" s="23"/>
      <c r="E7" s="24">
        <f>'【5.1】工程量清单(2位小数)'!C127</f>
        <v>2597.0063968</v>
      </c>
    </row>
    <row r="8" ht="27.85" customHeight="1" spans="1:5">
      <c r="A8" s="22" t="s">
        <v>17</v>
      </c>
      <c r="B8" s="25" t="s">
        <v>18</v>
      </c>
      <c r="C8" s="25"/>
      <c r="D8" s="25"/>
      <c r="E8" s="24">
        <f>E5+E6+E7</f>
        <v>249948.6579328</v>
      </c>
    </row>
    <row r="9" ht="27.85" customHeight="1" spans="1:5">
      <c r="A9" s="22" t="s">
        <v>19</v>
      </c>
      <c r="B9" s="26" t="s">
        <v>20</v>
      </c>
      <c r="C9" s="26"/>
      <c r="D9" s="26"/>
      <c r="E9" s="24"/>
    </row>
    <row r="10" ht="27.85" customHeight="1" spans="1:5">
      <c r="A10" s="22" t="s">
        <v>21</v>
      </c>
      <c r="B10" s="27" t="s">
        <v>22</v>
      </c>
      <c r="C10" s="27"/>
      <c r="D10" s="27"/>
      <c r="E10" s="24">
        <f>E8</f>
        <v>249948.6579328</v>
      </c>
    </row>
    <row r="11" ht="27.1" customHeight="1" spans="1:5">
      <c r="A11" s="22" t="s">
        <v>23</v>
      </c>
      <c r="B11" s="26" t="s">
        <v>24</v>
      </c>
      <c r="C11" s="26"/>
      <c r="D11" s="26"/>
      <c r="E11" s="24"/>
    </row>
    <row r="12" ht="27.85" customHeight="1" spans="1:5">
      <c r="A12" s="22" t="s">
        <v>25</v>
      </c>
      <c r="B12" s="26" t="s">
        <v>26</v>
      </c>
      <c r="C12" s="26"/>
      <c r="D12" s="26"/>
      <c r="E12" s="24"/>
    </row>
    <row r="13" ht="27.85" customHeight="1" spans="1:5">
      <c r="A13" s="14" t="s">
        <v>27</v>
      </c>
      <c r="B13" s="28" t="s">
        <v>28</v>
      </c>
      <c r="C13" s="28"/>
      <c r="D13" s="28"/>
      <c r="E13" s="29">
        <v>249948.66</v>
      </c>
    </row>
  </sheetData>
  <mergeCells count="14">
    <mergeCell ref="A1:E1"/>
    <mergeCell ref="A2:C2"/>
    <mergeCell ref="D2:E2"/>
    <mergeCell ref="A3:C3"/>
    <mergeCell ref="C4:D4"/>
    <mergeCell ref="C5:D5"/>
    <mergeCell ref="C6:D6"/>
    <mergeCell ref="C7:D7"/>
    <mergeCell ref="B8:D8"/>
    <mergeCell ref="B9:D9"/>
    <mergeCell ref="B10:D10"/>
    <mergeCell ref="B11:D11"/>
    <mergeCell ref="B12:D12"/>
    <mergeCell ref="B13:D13"/>
  </mergeCells>
  <pageMargins left="0.98" right="0.12" top="0.315" bottom="0.315" header="0" footer="0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topLeftCell="A108" workbookViewId="0">
      <selection activeCell="D7" sqref="D7:F21"/>
    </sheetView>
  </sheetViews>
  <sheetFormatPr defaultColWidth="9" defaultRowHeight="14.25" outlineLevelCol="5"/>
  <cols>
    <col min="1" max="1" width="8.125" customWidth="1"/>
    <col min="2" max="2" width="35.1166666666667" customWidth="1"/>
    <col min="3" max="3" width="8.125" customWidth="1"/>
    <col min="4" max="5" width="9.75" customWidth="1"/>
    <col min="6" max="6" width="10.625" customWidth="1"/>
    <col min="7" max="7" width="20" customWidth="1"/>
  </cols>
  <sheetData>
    <row r="1" ht="32.95" customHeight="1" spans="1:6">
      <c r="A1" s="1" t="s">
        <v>29</v>
      </c>
      <c r="B1" s="1"/>
      <c r="C1" s="1"/>
      <c r="D1" s="1"/>
      <c r="E1" s="1"/>
      <c r="F1" s="1"/>
    </row>
    <row r="2" ht="16.85" customHeight="1" spans="1:6">
      <c r="A2" s="2" t="s">
        <v>30</v>
      </c>
      <c r="B2" s="2"/>
      <c r="C2" s="2"/>
      <c r="D2" s="2"/>
      <c r="E2" s="2" t="s">
        <v>31</v>
      </c>
      <c r="F2" s="2"/>
    </row>
    <row r="3" ht="32.95" customHeight="1" spans="1:6">
      <c r="A3" s="3" t="s">
        <v>10</v>
      </c>
      <c r="B3" s="3"/>
      <c r="C3" s="3"/>
      <c r="D3" s="3"/>
      <c r="E3" s="3"/>
      <c r="F3" s="3"/>
    </row>
    <row r="4" ht="16.85" customHeight="1" spans="1:6">
      <c r="A4" s="4" t="s">
        <v>32</v>
      </c>
      <c r="B4" s="5" t="s">
        <v>33</v>
      </c>
      <c r="C4" s="5" t="s">
        <v>34</v>
      </c>
      <c r="D4" s="5" t="s">
        <v>35</v>
      </c>
      <c r="E4" s="5" t="s">
        <v>36</v>
      </c>
      <c r="F4" s="6" t="s">
        <v>37</v>
      </c>
    </row>
    <row r="5" ht="16.1" customHeight="1" spans="1:6">
      <c r="A5" s="7" t="s">
        <v>38</v>
      </c>
      <c r="B5" s="8" t="s">
        <v>39</v>
      </c>
      <c r="C5" s="9"/>
      <c r="D5" s="10"/>
      <c r="E5" s="10"/>
      <c r="F5" s="11"/>
    </row>
    <row r="6" ht="16.85" customHeight="1" spans="1:6">
      <c r="A6" s="7" t="s">
        <v>40</v>
      </c>
      <c r="B6" s="8" t="s">
        <v>41</v>
      </c>
      <c r="C6" s="9"/>
      <c r="D6" s="10"/>
      <c r="E6" s="10"/>
      <c r="F6" s="11"/>
    </row>
    <row r="7" ht="16.1" customHeight="1" spans="1:6">
      <c r="A7" s="7" t="s">
        <v>42</v>
      </c>
      <c r="B7" s="8" t="s">
        <v>43</v>
      </c>
      <c r="C7" s="9" t="s">
        <v>44</v>
      </c>
      <c r="D7" s="12">
        <v>1</v>
      </c>
      <c r="E7" s="12">
        <f>0.92*629</f>
        <v>578.68</v>
      </c>
      <c r="F7" s="13">
        <f t="shared" ref="F7:F12" si="0">D7*E7</f>
        <v>578.68</v>
      </c>
    </row>
    <row r="8" ht="16.1" customHeight="1" spans="1:6">
      <c r="A8" s="7" t="s">
        <v>45</v>
      </c>
      <c r="B8" s="8" t="s">
        <v>46</v>
      </c>
      <c r="C8" s="9" t="s">
        <v>44</v>
      </c>
      <c r="D8" s="12">
        <v>1</v>
      </c>
      <c r="E8" s="12">
        <f>0.92*132</f>
        <v>121.44</v>
      </c>
      <c r="F8" s="13">
        <f t="shared" si="0"/>
        <v>121.44</v>
      </c>
    </row>
    <row r="9" ht="16.85" customHeight="1" spans="1:6">
      <c r="A9" s="7" t="s">
        <v>47</v>
      </c>
      <c r="B9" s="8" t="s">
        <v>48</v>
      </c>
      <c r="C9" s="9"/>
      <c r="D9" s="12"/>
      <c r="E9" s="12"/>
      <c r="F9" s="13"/>
    </row>
    <row r="10" ht="16.1" customHeight="1" spans="1:6">
      <c r="A10" s="7" t="s">
        <v>49</v>
      </c>
      <c r="B10" s="8" t="s">
        <v>50</v>
      </c>
      <c r="C10" s="9" t="s">
        <v>44</v>
      </c>
      <c r="D10" s="12">
        <v>1</v>
      </c>
      <c r="E10" s="12">
        <f>0.92*393</f>
        <v>361.56</v>
      </c>
      <c r="F10" s="13">
        <f t="shared" si="0"/>
        <v>361.56</v>
      </c>
    </row>
    <row r="11" ht="16.1" customHeight="1" spans="1:6">
      <c r="A11" s="7" t="s">
        <v>51</v>
      </c>
      <c r="B11" s="8" t="s">
        <v>52</v>
      </c>
      <c r="C11" s="9" t="s">
        <v>44</v>
      </c>
      <c r="D11" s="12">
        <v>1</v>
      </c>
      <c r="E11" s="12">
        <f>0.92*524</f>
        <v>482.08</v>
      </c>
      <c r="F11" s="13">
        <f t="shared" si="0"/>
        <v>482.08</v>
      </c>
    </row>
    <row r="12" ht="16.85" customHeight="1" spans="1:6">
      <c r="A12" s="7" t="s">
        <v>53</v>
      </c>
      <c r="B12" s="8" t="s">
        <v>54</v>
      </c>
      <c r="C12" s="9" t="s">
        <v>44</v>
      </c>
      <c r="D12" s="12">
        <v>1</v>
      </c>
      <c r="E12" s="12">
        <f>0.92*3963</f>
        <v>3645.96</v>
      </c>
      <c r="F12" s="13">
        <f t="shared" si="0"/>
        <v>3645.96</v>
      </c>
    </row>
    <row r="13" ht="16.1" customHeight="1" spans="1:6">
      <c r="A13" s="7" t="s">
        <v>55</v>
      </c>
      <c r="B13" s="8" t="s">
        <v>56</v>
      </c>
      <c r="C13" s="9"/>
      <c r="D13" s="12"/>
      <c r="E13" s="12"/>
      <c r="F13" s="13"/>
    </row>
    <row r="14" ht="16.1" customHeight="1" spans="1:6">
      <c r="A14" s="7" t="s">
        <v>57</v>
      </c>
      <c r="B14" s="8" t="s">
        <v>58</v>
      </c>
      <c r="C14" s="9" t="s">
        <v>44</v>
      </c>
      <c r="D14" s="12">
        <v>1</v>
      </c>
      <c r="E14" s="12">
        <f>0.92*262</f>
        <v>241.04</v>
      </c>
      <c r="F14" s="13">
        <f t="shared" ref="F14:F17" si="1">D14*E14</f>
        <v>241.04</v>
      </c>
    </row>
    <row r="15" ht="16.85" customHeight="1" spans="1:6">
      <c r="A15" s="7" t="s">
        <v>59</v>
      </c>
      <c r="B15" s="8" t="s">
        <v>60</v>
      </c>
      <c r="C15" s="9" t="s">
        <v>44</v>
      </c>
      <c r="D15" s="12">
        <v>1</v>
      </c>
      <c r="E15" s="12">
        <f>0.92*131</f>
        <v>120.52</v>
      </c>
      <c r="F15" s="13">
        <f t="shared" si="1"/>
        <v>120.52</v>
      </c>
    </row>
    <row r="16" ht="16.1" customHeight="1" spans="1:6">
      <c r="A16" s="7" t="s">
        <v>61</v>
      </c>
      <c r="B16" s="8" t="s">
        <v>62</v>
      </c>
      <c r="C16" s="9" t="s">
        <v>44</v>
      </c>
      <c r="D16" s="12">
        <v>1</v>
      </c>
      <c r="E16" s="12">
        <f>0.92*131</f>
        <v>120.52</v>
      </c>
      <c r="F16" s="13">
        <f t="shared" si="1"/>
        <v>120.52</v>
      </c>
    </row>
    <row r="17" ht="16.1" customHeight="1" spans="1:6">
      <c r="A17" s="7" t="s">
        <v>63</v>
      </c>
      <c r="B17" s="8" t="s">
        <v>64</v>
      </c>
      <c r="C17" s="9" t="s">
        <v>44</v>
      </c>
      <c r="D17" s="12">
        <v>1</v>
      </c>
      <c r="E17" s="12">
        <f>0.92*26</f>
        <v>23.92</v>
      </c>
      <c r="F17" s="13">
        <f t="shared" si="1"/>
        <v>23.92</v>
      </c>
    </row>
    <row r="18" ht="16.85" customHeight="1" spans="1:6">
      <c r="A18" s="7" t="s">
        <v>65</v>
      </c>
      <c r="B18" s="8" t="s">
        <v>66</v>
      </c>
      <c r="C18" s="9"/>
      <c r="D18" s="12"/>
      <c r="E18" s="12"/>
      <c r="F18" s="13"/>
    </row>
    <row r="19" ht="16.1" customHeight="1" spans="1:6">
      <c r="A19" s="7" t="s">
        <v>67</v>
      </c>
      <c r="B19" s="8" t="s">
        <v>66</v>
      </c>
      <c r="C19" s="9" t="s">
        <v>44</v>
      </c>
      <c r="D19" s="12">
        <v>1</v>
      </c>
      <c r="E19" s="12">
        <f>0.92*562</f>
        <v>517.04</v>
      </c>
      <c r="F19" s="13">
        <f>D19*E19</f>
        <v>517.04</v>
      </c>
    </row>
    <row r="20" ht="16.1" customHeight="1" spans="1:6">
      <c r="A20" s="7" t="s">
        <v>68</v>
      </c>
      <c r="B20" s="8" t="s">
        <v>69</v>
      </c>
      <c r="C20" s="9"/>
      <c r="D20" s="12"/>
      <c r="E20" s="12"/>
      <c r="F20" s="13"/>
    </row>
    <row r="21" ht="16.85" customHeight="1" spans="1:6">
      <c r="A21" s="7" t="s">
        <v>70</v>
      </c>
      <c r="B21" s="8" t="s">
        <v>71</v>
      </c>
      <c r="C21" s="9" t="s">
        <v>44</v>
      </c>
      <c r="D21" s="12">
        <v>1</v>
      </c>
      <c r="E21" s="12">
        <f>0.92*3000</f>
        <v>2760</v>
      </c>
      <c r="F21" s="13">
        <f>D21*E21</f>
        <v>2760</v>
      </c>
    </row>
    <row r="22" ht="16.1" customHeight="1" spans="1:6">
      <c r="A22" s="7"/>
      <c r="B22" s="8"/>
      <c r="C22" s="9"/>
      <c r="D22" s="10"/>
      <c r="E22" s="10"/>
      <c r="F22" s="11"/>
    </row>
    <row r="23" ht="16.1" customHeight="1" spans="1:6">
      <c r="A23" s="7"/>
      <c r="B23" s="8"/>
      <c r="C23" s="9"/>
      <c r="D23" s="10"/>
      <c r="E23" s="10"/>
      <c r="F23" s="11"/>
    </row>
    <row r="24" ht="16.85" customHeight="1" spans="1:6">
      <c r="A24" s="7"/>
      <c r="B24" s="8"/>
      <c r="C24" s="9"/>
      <c r="D24" s="10"/>
      <c r="E24" s="10"/>
      <c r="F24" s="11"/>
    </row>
    <row r="25" ht="16.1" customHeight="1" spans="1:6">
      <c r="A25" s="7"/>
      <c r="B25" s="8"/>
      <c r="C25" s="9"/>
      <c r="D25" s="10"/>
      <c r="E25" s="10"/>
      <c r="F25" s="11"/>
    </row>
    <row r="26" ht="16.85" customHeight="1" spans="1:6">
      <c r="A26" s="7"/>
      <c r="B26" s="8"/>
      <c r="C26" s="9"/>
      <c r="D26" s="10"/>
      <c r="E26" s="10"/>
      <c r="F26" s="11"/>
    </row>
    <row r="27" ht="16.1" customHeight="1" spans="1:6">
      <c r="A27" s="7"/>
      <c r="B27" s="8"/>
      <c r="C27" s="9"/>
      <c r="D27" s="10"/>
      <c r="E27" s="10"/>
      <c r="F27" s="11"/>
    </row>
    <row r="28" ht="16.1" customHeight="1" spans="1:6">
      <c r="A28" s="7"/>
      <c r="B28" s="8"/>
      <c r="C28" s="9"/>
      <c r="D28" s="10"/>
      <c r="E28" s="10"/>
      <c r="F28" s="11"/>
    </row>
    <row r="29" ht="16.85" customHeight="1" spans="1:6">
      <c r="A29" s="7"/>
      <c r="B29" s="8"/>
      <c r="C29" s="9"/>
      <c r="D29" s="10"/>
      <c r="E29" s="10"/>
      <c r="F29" s="11"/>
    </row>
    <row r="30" ht="16.1" customHeight="1" spans="1:6">
      <c r="A30" s="7"/>
      <c r="B30" s="8"/>
      <c r="C30" s="9"/>
      <c r="D30" s="10"/>
      <c r="E30" s="10"/>
      <c r="F30" s="11"/>
    </row>
    <row r="31" ht="16.1" customHeight="1" spans="1:6">
      <c r="A31" s="7"/>
      <c r="B31" s="8"/>
      <c r="C31" s="9"/>
      <c r="D31" s="10"/>
      <c r="E31" s="10"/>
      <c r="F31" s="11"/>
    </row>
    <row r="32" ht="16.85" customHeight="1" spans="1:6">
      <c r="A32" s="7"/>
      <c r="B32" s="8"/>
      <c r="C32" s="9"/>
      <c r="D32" s="10"/>
      <c r="E32" s="10"/>
      <c r="F32" s="11"/>
    </row>
    <row r="33" ht="16.1" customHeight="1" spans="1:6">
      <c r="A33" s="7"/>
      <c r="B33" s="8"/>
      <c r="C33" s="9"/>
      <c r="D33" s="10"/>
      <c r="E33" s="10"/>
      <c r="F33" s="11"/>
    </row>
    <row r="34" ht="16.1" customHeight="1" spans="1:6">
      <c r="A34" s="7"/>
      <c r="B34" s="8"/>
      <c r="C34" s="9"/>
      <c r="D34" s="10"/>
      <c r="E34" s="10"/>
      <c r="F34" s="11"/>
    </row>
    <row r="35" ht="16.85" customHeight="1" spans="1:6">
      <c r="A35" s="7"/>
      <c r="B35" s="8"/>
      <c r="C35" s="9"/>
      <c r="D35" s="10"/>
      <c r="E35" s="10"/>
      <c r="F35" s="11"/>
    </row>
    <row r="36" ht="16.1" customHeight="1" spans="1:6">
      <c r="A36" s="7"/>
      <c r="B36" s="8"/>
      <c r="C36" s="9"/>
      <c r="D36" s="10"/>
      <c r="E36" s="10"/>
      <c r="F36" s="11"/>
    </row>
    <row r="37" ht="16.1" customHeight="1" spans="1:6">
      <c r="A37" s="7"/>
      <c r="B37" s="8"/>
      <c r="C37" s="9"/>
      <c r="D37" s="10"/>
      <c r="E37" s="10"/>
      <c r="F37" s="11"/>
    </row>
    <row r="38" ht="16.85" customHeight="1" spans="1:6">
      <c r="A38" s="7"/>
      <c r="B38" s="8"/>
      <c r="C38" s="9"/>
      <c r="D38" s="10"/>
      <c r="E38" s="10"/>
      <c r="F38" s="11"/>
    </row>
    <row r="39" ht="16.1" customHeight="1" spans="1:6">
      <c r="A39" s="7"/>
      <c r="B39" s="8"/>
      <c r="C39" s="9"/>
      <c r="D39" s="10"/>
      <c r="E39" s="10"/>
      <c r="F39" s="11"/>
    </row>
    <row r="40" ht="16.1" customHeight="1" spans="1:6">
      <c r="A40" s="7"/>
      <c r="B40" s="8"/>
      <c r="C40" s="9"/>
      <c r="D40" s="10"/>
      <c r="E40" s="10"/>
      <c r="F40" s="11"/>
    </row>
    <row r="41" ht="32.95" customHeight="1" spans="1:6">
      <c r="A41" s="14"/>
      <c r="B41" s="15" t="s">
        <v>72</v>
      </c>
      <c r="C41" s="16">
        <f>SUM(F7:F21)</f>
        <v>8972.76</v>
      </c>
      <c r="D41" s="16"/>
      <c r="E41" s="17"/>
      <c r="F41" s="17"/>
    </row>
    <row r="42" ht="16.1" customHeight="1" spans="1:6">
      <c r="A42" s="2"/>
      <c r="B42" s="2"/>
      <c r="C42" s="2"/>
      <c r="D42" s="2"/>
      <c r="E42" s="2"/>
      <c r="F42" s="2"/>
    </row>
    <row r="43" ht="16.85" customHeight="1" spans="1:6">
      <c r="A43" s="2"/>
      <c r="B43" s="2"/>
      <c r="C43" s="2"/>
      <c r="D43" s="2"/>
      <c r="E43" s="2"/>
      <c r="F43" s="2"/>
    </row>
    <row r="44" ht="32.95" customHeight="1" spans="1:6">
      <c r="A44" s="1" t="s">
        <v>29</v>
      </c>
      <c r="B44" s="1"/>
      <c r="C44" s="1"/>
      <c r="D44" s="1"/>
      <c r="E44" s="1"/>
      <c r="F44" s="1"/>
    </row>
    <row r="45" ht="16.85" customHeight="1" spans="1:6">
      <c r="A45" s="2" t="s">
        <v>30</v>
      </c>
      <c r="B45" s="2"/>
      <c r="C45" s="2"/>
      <c r="D45" s="2"/>
      <c r="E45" s="2" t="s">
        <v>31</v>
      </c>
      <c r="F45" s="2"/>
    </row>
    <row r="46" ht="32.95" customHeight="1" spans="1:6">
      <c r="A46" s="3" t="s">
        <v>13</v>
      </c>
      <c r="B46" s="3"/>
      <c r="C46" s="3"/>
      <c r="D46" s="3"/>
      <c r="E46" s="3"/>
      <c r="F46" s="3"/>
    </row>
    <row r="47" ht="16.85" customHeight="1" spans="1:6">
      <c r="A47" s="4" t="s">
        <v>32</v>
      </c>
      <c r="B47" s="5" t="s">
        <v>33</v>
      </c>
      <c r="C47" s="5" t="s">
        <v>34</v>
      </c>
      <c r="D47" s="5" t="s">
        <v>35</v>
      </c>
      <c r="E47" s="5" t="s">
        <v>36</v>
      </c>
      <c r="F47" s="6" t="s">
        <v>37</v>
      </c>
    </row>
    <row r="48" ht="16.1" customHeight="1" spans="1:6">
      <c r="A48" s="7" t="s">
        <v>73</v>
      </c>
      <c r="B48" s="8" t="s">
        <v>74</v>
      </c>
      <c r="C48" s="9"/>
      <c r="D48" s="10"/>
      <c r="E48" s="10"/>
      <c r="F48" s="11"/>
    </row>
    <row r="49" ht="16.85" customHeight="1" spans="1:6">
      <c r="A49" s="7" t="s">
        <v>75</v>
      </c>
      <c r="B49" s="8" t="s">
        <v>76</v>
      </c>
      <c r="C49" s="9"/>
      <c r="D49" s="10"/>
      <c r="E49" s="10"/>
      <c r="F49" s="11"/>
    </row>
    <row r="50" ht="16.1" customHeight="1" spans="1:6">
      <c r="A50" s="7" t="s">
        <v>42</v>
      </c>
      <c r="B50" s="8" t="s">
        <v>77</v>
      </c>
      <c r="C50" s="9" t="s">
        <v>78</v>
      </c>
      <c r="D50" s="12">
        <v>2524.5</v>
      </c>
      <c r="E50" s="12">
        <f>0.92*1.7</f>
        <v>1.564</v>
      </c>
      <c r="F50" s="13">
        <f t="shared" ref="F50:F55" si="2">D50*E50</f>
        <v>3948.318</v>
      </c>
    </row>
    <row r="51" ht="16.1" customHeight="1" spans="1:6">
      <c r="A51" s="7" t="s">
        <v>79</v>
      </c>
      <c r="B51" s="8" t="s">
        <v>80</v>
      </c>
      <c r="C51" s="9"/>
      <c r="D51" s="12"/>
      <c r="E51" s="12"/>
      <c r="F51" s="13"/>
    </row>
    <row r="52" ht="16.85" customHeight="1" spans="1:6">
      <c r="A52" s="7" t="s">
        <v>81</v>
      </c>
      <c r="B52" s="8" t="s">
        <v>82</v>
      </c>
      <c r="C52" s="9"/>
      <c r="D52" s="12"/>
      <c r="E52" s="12"/>
      <c r="F52" s="13"/>
    </row>
    <row r="53" ht="16.1" customHeight="1" spans="1:6">
      <c r="A53" s="7" t="s">
        <v>42</v>
      </c>
      <c r="B53" s="8" t="s">
        <v>83</v>
      </c>
      <c r="C53" s="9" t="s">
        <v>78</v>
      </c>
      <c r="D53" s="12">
        <v>1955</v>
      </c>
      <c r="E53" s="12">
        <f>0.92*118.89</f>
        <v>109.3788</v>
      </c>
      <c r="F53" s="13">
        <f t="shared" si="2"/>
        <v>213835.554</v>
      </c>
    </row>
    <row r="54" ht="16.1" customHeight="1" spans="1:6">
      <c r="A54" s="7" t="s">
        <v>45</v>
      </c>
      <c r="B54" s="8" t="s">
        <v>84</v>
      </c>
      <c r="C54" s="9" t="s">
        <v>78</v>
      </c>
      <c r="D54" s="12">
        <v>120</v>
      </c>
      <c r="E54" s="12">
        <f>0.92*118.89</f>
        <v>109.3788</v>
      </c>
      <c r="F54" s="13">
        <f t="shared" si="2"/>
        <v>13125.456</v>
      </c>
    </row>
    <row r="55" ht="16.85" customHeight="1" spans="1:6">
      <c r="A55" s="7" t="s">
        <v>85</v>
      </c>
      <c r="B55" s="8" t="s">
        <v>86</v>
      </c>
      <c r="C55" s="9" t="s">
        <v>78</v>
      </c>
      <c r="D55" s="12">
        <v>39</v>
      </c>
      <c r="E55" s="12">
        <f>0.92*118.89</f>
        <v>109.3788</v>
      </c>
      <c r="F55" s="13">
        <f t="shared" si="2"/>
        <v>4265.7732</v>
      </c>
    </row>
    <row r="56" ht="16.1" customHeight="1" spans="1:6">
      <c r="A56" s="7" t="s">
        <v>87</v>
      </c>
      <c r="B56" s="8" t="s">
        <v>88</v>
      </c>
      <c r="C56" s="9"/>
      <c r="D56" s="12"/>
      <c r="E56" s="12"/>
      <c r="F56" s="13"/>
    </row>
    <row r="57" ht="16.1" customHeight="1" spans="1:6">
      <c r="A57" s="7" t="s">
        <v>89</v>
      </c>
      <c r="B57" s="8" t="s">
        <v>90</v>
      </c>
      <c r="C57" s="9" t="s">
        <v>78</v>
      </c>
      <c r="D57" s="12">
        <v>337.44</v>
      </c>
      <c r="E57" s="12">
        <f>0.92*7.87</f>
        <v>7.2404</v>
      </c>
      <c r="F57" s="13">
        <f>D57*E57</f>
        <v>2443.200576</v>
      </c>
    </row>
    <row r="58" ht="16.85" customHeight="1" spans="1:6">
      <c r="A58" s="7" t="s">
        <v>91</v>
      </c>
      <c r="B58" s="8" t="s">
        <v>92</v>
      </c>
      <c r="C58" s="9"/>
      <c r="D58" s="12"/>
      <c r="E58" s="12"/>
      <c r="F58" s="13"/>
    </row>
    <row r="59" ht="16.1" customHeight="1" spans="1:6">
      <c r="A59" s="7" t="s">
        <v>93</v>
      </c>
      <c r="B59" s="8" t="s">
        <v>92</v>
      </c>
      <c r="C59" s="9" t="s">
        <v>94</v>
      </c>
      <c r="D59" s="12">
        <v>562.4</v>
      </c>
      <c r="E59" s="12">
        <f>0.92*1.47</f>
        <v>1.3524</v>
      </c>
      <c r="F59" s="13">
        <f>D59*E59</f>
        <v>760.58976</v>
      </c>
    </row>
    <row r="60" ht="16.1" customHeight="1" spans="1:6">
      <c r="A60" s="7"/>
      <c r="B60" s="8"/>
      <c r="C60" s="9"/>
      <c r="D60" s="10"/>
      <c r="E60" s="10"/>
      <c r="F60" s="11"/>
    </row>
    <row r="61" ht="16.85" customHeight="1" spans="1:6">
      <c r="A61" s="7"/>
      <c r="B61" s="8"/>
      <c r="C61" s="9"/>
      <c r="D61" s="10"/>
      <c r="E61" s="10"/>
      <c r="F61" s="11"/>
    </row>
    <row r="62" ht="16.1" customHeight="1" spans="1:6">
      <c r="A62" s="7"/>
      <c r="B62" s="8"/>
      <c r="C62" s="9"/>
      <c r="D62" s="10"/>
      <c r="E62" s="10"/>
      <c r="F62" s="11"/>
    </row>
    <row r="63" ht="16.1" customHeight="1" spans="1:6">
      <c r="A63" s="7"/>
      <c r="B63" s="8"/>
      <c r="C63" s="9"/>
      <c r="D63" s="10"/>
      <c r="E63" s="10"/>
      <c r="F63" s="11"/>
    </row>
    <row r="64" ht="16.85" customHeight="1" spans="1:6">
      <c r="A64" s="7"/>
      <c r="B64" s="8"/>
      <c r="C64" s="9"/>
      <c r="D64" s="10"/>
      <c r="E64" s="10"/>
      <c r="F64" s="11"/>
    </row>
    <row r="65" ht="16.1" customHeight="1" spans="1:6">
      <c r="A65" s="7"/>
      <c r="B65" s="8"/>
      <c r="C65" s="9"/>
      <c r="D65" s="10"/>
      <c r="E65" s="10"/>
      <c r="F65" s="11"/>
    </row>
    <row r="66" ht="16.1" customHeight="1" spans="1:6">
      <c r="A66" s="7"/>
      <c r="B66" s="8"/>
      <c r="C66" s="9"/>
      <c r="D66" s="10"/>
      <c r="E66" s="10"/>
      <c r="F66" s="11"/>
    </row>
    <row r="67" ht="16.85" customHeight="1" spans="1:6">
      <c r="A67" s="7"/>
      <c r="B67" s="8"/>
      <c r="C67" s="9"/>
      <c r="D67" s="10"/>
      <c r="E67" s="10"/>
      <c r="F67" s="11"/>
    </row>
    <row r="68" ht="16.1" customHeight="1" spans="1:6">
      <c r="A68" s="7"/>
      <c r="B68" s="8"/>
      <c r="C68" s="9"/>
      <c r="D68" s="10"/>
      <c r="E68" s="10"/>
      <c r="F68" s="11"/>
    </row>
    <row r="69" ht="16.85" customHeight="1" spans="1:6">
      <c r="A69" s="7"/>
      <c r="B69" s="8"/>
      <c r="C69" s="9"/>
      <c r="D69" s="10"/>
      <c r="E69" s="10"/>
      <c r="F69" s="11"/>
    </row>
    <row r="70" ht="16.1" customHeight="1" spans="1:6">
      <c r="A70" s="7"/>
      <c r="B70" s="8"/>
      <c r="C70" s="9"/>
      <c r="D70" s="10"/>
      <c r="E70" s="10"/>
      <c r="F70" s="11"/>
    </row>
    <row r="71" ht="16.1" customHeight="1" spans="1:6">
      <c r="A71" s="7"/>
      <c r="B71" s="8"/>
      <c r="C71" s="9"/>
      <c r="D71" s="10"/>
      <c r="E71" s="10"/>
      <c r="F71" s="11"/>
    </row>
    <row r="72" ht="16.85" customHeight="1" spans="1:6">
      <c r="A72" s="7"/>
      <c r="B72" s="8"/>
      <c r="C72" s="9"/>
      <c r="D72" s="10"/>
      <c r="E72" s="10"/>
      <c r="F72" s="11"/>
    </row>
    <row r="73" ht="16.1" customHeight="1" spans="1:6">
      <c r="A73" s="7"/>
      <c r="B73" s="8"/>
      <c r="C73" s="9"/>
      <c r="D73" s="10"/>
      <c r="E73" s="10"/>
      <c r="F73" s="11"/>
    </row>
    <row r="74" ht="16.1" customHeight="1" spans="1:6">
      <c r="A74" s="7"/>
      <c r="B74" s="8"/>
      <c r="C74" s="9"/>
      <c r="D74" s="10"/>
      <c r="E74" s="10"/>
      <c r="F74" s="11"/>
    </row>
    <row r="75" ht="16.85" customHeight="1" spans="1:6">
      <c r="A75" s="7"/>
      <c r="B75" s="8"/>
      <c r="C75" s="9"/>
      <c r="D75" s="10"/>
      <c r="E75" s="10"/>
      <c r="F75" s="11"/>
    </row>
    <row r="76" ht="16.1" customHeight="1" spans="1:6">
      <c r="A76" s="7"/>
      <c r="B76" s="8"/>
      <c r="C76" s="9"/>
      <c r="D76" s="10"/>
      <c r="E76" s="10"/>
      <c r="F76" s="11"/>
    </row>
    <row r="77" ht="16.1" customHeight="1" spans="1:6">
      <c r="A77" s="7"/>
      <c r="B77" s="8"/>
      <c r="C77" s="9"/>
      <c r="D77" s="10"/>
      <c r="E77" s="10"/>
      <c r="F77" s="11"/>
    </row>
    <row r="78" ht="16.85" customHeight="1" spans="1:6">
      <c r="A78" s="7"/>
      <c r="B78" s="8"/>
      <c r="C78" s="9"/>
      <c r="D78" s="10"/>
      <c r="E78" s="10"/>
      <c r="F78" s="11"/>
    </row>
    <row r="79" ht="16.1" customHeight="1" spans="1:6">
      <c r="A79" s="7"/>
      <c r="B79" s="8"/>
      <c r="C79" s="9"/>
      <c r="D79" s="10"/>
      <c r="E79" s="10"/>
      <c r="F79" s="11"/>
    </row>
    <row r="80" ht="16.1" customHeight="1" spans="1:6">
      <c r="A80" s="7"/>
      <c r="B80" s="8"/>
      <c r="C80" s="9"/>
      <c r="D80" s="10"/>
      <c r="E80" s="10"/>
      <c r="F80" s="11"/>
    </row>
    <row r="81" ht="16.85" customHeight="1" spans="1:6">
      <c r="A81" s="7"/>
      <c r="B81" s="8"/>
      <c r="C81" s="9"/>
      <c r="D81" s="10"/>
      <c r="E81" s="10"/>
      <c r="F81" s="11"/>
    </row>
    <row r="82" ht="16.1" customHeight="1" spans="1:6">
      <c r="A82" s="7"/>
      <c r="B82" s="8"/>
      <c r="C82" s="9"/>
      <c r="D82" s="10"/>
      <c r="E82" s="10"/>
      <c r="F82" s="11"/>
    </row>
    <row r="83" ht="16.1" customHeight="1" spans="1:6">
      <c r="A83" s="7"/>
      <c r="B83" s="8"/>
      <c r="C83" s="9"/>
      <c r="D83" s="10"/>
      <c r="E83" s="10"/>
      <c r="F83" s="11"/>
    </row>
    <row r="84" ht="32.95" customHeight="1" spans="1:6">
      <c r="A84" s="14"/>
      <c r="B84" s="15" t="s">
        <v>95</v>
      </c>
      <c r="C84" s="16">
        <f>SUM(F50:F59)</f>
        <v>238378.891536</v>
      </c>
      <c r="D84" s="16"/>
      <c r="E84" s="17"/>
      <c r="F84" s="17"/>
    </row>
    <row r="85" ht="16.1" customHeight="1" spans="1:6">
      <c r="A85" s="2"/>
      <c r="B85" s="2"/>
      <c r="C85" s="2"/>
      <c r="D85" s="2"/>
      <c r="E85" s="2"/>
      <c r="F85" s="2"/>
    </row>
    <row r="86" ht="16.85" customHeight="1" spans="1:6">
      <c r="A86" s="2"/>
      <c r="B86" s="2"/>
      <c r="C86" s="2"/>
      <c r="D86" s="2"/>
      <c r="E86" s="2"/>
      <c r="F86" s="2"/>
    </row>
    <row r="87" ht="32.95" customHeight="1" spans="1:6">
      <c r="A87" s="1" t="s">
        <v>29</v>
      </c>
      <c r="B87" s="1"/>
      <c r="C87" s="1"/>
      <c r="D87" s="1"/>
      <c r="E87" s="1"/>
      <c r="F87" s="1"/>
    </row>
    <row r="88" ht="16.85" customHeight="1" spans="1:6">
      <c r="A88" s="2" t="s">
        <v>30</v>
      </c>
      <c r="B88" s="2"/>
      <c r="C88" s="2"/>
      <c r="D88" s="2"/>
      <c r="E88" s="2" t="s">
        <v>31</v>
      </c>
      <c r="F88" s="2"/>
    </row>
    <row r="89" ht="32.95" customHeight="1" spans="1:6">
      <c r="A89" s="3" t="s">
        <v>16</v>
      </c>
      <c r="B89" s="3"/>
      <c r="C89" s="3"/>
      <c r="D89" s="3"/>
      <c r="E89" s="3"/>
      <c r="F89" s="3"/>
    </row>
    <row r="90" ht="16.85" customHeight="1" spans="1:6">
      <c r="A90" s="4" t="s">
        <v>32</v>
      </c>
      <c r="B90" s="5" t="s">
        <v>33</v>
      </c>
      <c r="C90" s="5" t="s">
        <v>34</v>
      </c>
      <c r="D90" s="5" t="s">
        <v>35</v>
      </c>
      <c r="E90" s="5" t="s">
        <v>36</v>
      </c>
      <c r="F90" s="6" t="s">
        <v>37</v>
      </c>
    </row>
    <row r="91" ht="16.1" customHeight="1" spans="1:6">
      <c r="A91" s="7" t="s">
        <v>96</v>
      </c>
      <c r="B91" s="8" t="s">
        <v>97</v>
      </c>
      <c r="C91" s="9"/>
      <c r="D91" s="10"/>
      <c r="E91" s="10"/>
      <c r="F91" s="11"/>
    </row>
    <row r="92" ht="16.85" customHeight="1" spans="1:6">
      <c r="A92" s="7" t="s">
        <v>98</v>
      </c>
      <c r="B92" s="8" t="s">
        <v>99</v>
      </c>
      <c r="C92" s="9"/>
      <c r="D92" s="10"/>
      <c r="E92" s="10"/>
      <c r="F92" s="11"/>
    </row>
    <row r="93" ht="16.1" customHeight="1" spans="1:6">
      <c r="A93" s="7" t="s">
        <v>42</v>
      </c>
      <c r="B93" s="8" t="s">
        <v>100</v>
      </c>
      <c r="C93" s="9" t="s">
        <v>94</v>
      </c>
      <c r="D93" s="12">
        <v>8.422</v>
      </c>
      <c r="E93" s="12">
        <f>0.92*15.55</f>
        <v>14.306</v>
      </c>
      <c r="F93" s="13">
        <f t="shared" ref="F93:F96" si="3">D93*E93</f>
        <v>120.485132</v>
      </c>
    </row>
    <row r="94" ht="16.1" customHeight="1" spans="1:6">
      <c r="A94" s="7" t="s">
        <v>45</v>
      </c>
      <c r="B94" s="8" t="s">
        <v>101</v>
      </c>
      <c r="C94" s="9" t="s">
        <v>94</v>
      </c>
      <c r="D94" s="12">
        <v>8.422</v>
      </c>
      <c r="E94" s="12">
        <f>0.92*9.97</f>
        <v>9.1724</v>
      </c>
      <c r="F94" s="13">
        <f t="shared" si="3"/>
        <v>77.2499528</v>
      </c>
    </row>
    <row r="95" ht="16.85" customHeight="1" spans="1:6">
      <c r="A95" s="7" t="s">
        <v>85</v>
      </c>
      <c r="B95" s="8" t="s">
        <v>102</v>
      </c>
      <c r="C95" s="9" t="s">
        <v>103</v>
      </c>
      <c r="D95" s="12">
        <v>0.27</v>
      </c>
      <c r="E95" s="12">
        <f>0.92*529.63</f>
        <v>487.2596</v>
      </c>
      <c r="F95" s="13">
        <f t="shared" si="3"/>
        <v>131.560092</v>
      </c>
    </row>
    <row r="96" ht="16.1" customHeight="1" spans="1:6">
      <c r="A96" s="7" t="s">
        <v>104</v>
      </c>
      <c r="B96" s="8" t="s">
        <v>105</v>
      </c>
      <c r="C96" s="9" t="s">
        <v>94</v>
      </c>
      <c r="D96" s="12">
        <v>6</v>
      </c>
      <c r="E96" s="12">
        <f>0.92*116.33</f>
        <v>107.0236</v>
      </c>
      <c r="F96" s="13">
        <f t="shared" si="3"/>
        <v>642.1416</v>
      </c>
    </row>
    <row r="97" ht="16.1" customHeight="1" spans="1:6">
      <c r="A97" s="7" t="s">
        <v>106</v>
      </c>
      <c r="B97" s="8" t="s">
        <v>107</v>
      </c>
      <c r="C97" s="9"/>
      <c r="D97" s="12"/>
      <c r="E97" s="12"/>
      <c r="F97" s="13"/>
    </row>
    <row r="98" ht="16.85" customHeight="1" spans="1:6">
      <c r="A98" s="7" t="s">
        <v>42</v>
      </c>
      <c r="B98" s="8" t="s">
        <v>100</v>
      </c>
      <c r="C98" s="9" t="s">
        <v>94</v>
      </c>
      <c r="D98" s="12">
        <v>12.18</v>
      </c>
      <c r="E98" s="12">
        <f>0.92*16.09</f>
        <v>14.8028</v>
      </c>
      <c r="F98" s="13">
        <f t="shared" ref="F98:F101" si="4">D98*E98</f>
        <v>180.298104</v>
      </c>
    </row>
    <row r="99" ht="16.1" customHeight="1" spans="1:6">
      <c r="A99" s="7" t="s">
        <v>45</v>
      </c>
      <c r="B99" s="8" t="s">
        <v>101</v>
      </c>
      <c r="C99" s="9" t="s">
        <v>94</v>
      </c>
      <c r="D99" s="12">
        <v>12.18</v>
      </c>
      <c r="E99" s="12">
        <f>0.92*10.26</f>
        <v>9.4392</v>
      </c>
      <c r="F99" s="13">
        <f t="shared" si="4"/>
        <v>114.969456</v>
      </c>
    </row>
    <row r="100" ht="16.1" customHeight="1" spans="1:6">
      <c r="A100" s="7" t="s">
        <v>85</v>
      </c>
      <c r="B100" s="8" t="s">
        <v>102</v>
      </c>
      <c r="C100" s="9" t="s">
        <v>103</v>
      </c>
      <c r="D100" s="12">
        <v>0.45</v>
      </c>
      <c r="E100" s="12">
        <f>0.92*528.89</f>
        <v>486.5788</v>
      </c>
      <c r="F100" s="13">
        <f t="shared" si="4"/>
        <v>218.96046</v>
      </c>
    </row>
    <row r="101" ht="16.85" customHeight="1" spans="1:6">
      <c r="A101" s="7" t="s">
        <v>104</v>
      </c>
      <c r="B101" s="8" t="s">
        <v>108</v>
      </c>
      <c r="C101" s="9" t="s">
        <v>94</v>
      </c>
      <c r="D101" s="12">
        <v>6</v>
      </c>
      <c r="E101" s="12">
        <f>0.92*201.33</f>
        <v>185.2236</v>
      </c>
      <c r="F101" s="13">
        <f t="shared" si="4"/>
        <v>1111.3416</v>
      </c>
    </row>
    <row r="102" ht="16.1" customHeight="1" spans="1:6">
      <c r="A102" s="7"/>
      <c r="B102" s="8"/>
      <c r="C102" s="9"/>
      <c r="D102" s="10"/>
      <c r="E102" s="10"/>
      <c r="F102" s="11"/>
    </row>
    <row r="103" ht="16.1" customHeight="1" spans="1:6">
      <c r="A103" s="7"/>
      <c r="B103" s="8"/>
      <c r="C103" s="9"/>
      <c r="D103" s="10"/>
      <c r="E103" s="10"/>
      <c r="F103" s="11"/>
    </row>
    <row r="104" ht="16.85" customHeight="1" spans="1:6">
      <c r="A104" s="7"/>
      <c r="B104" s="8"/>
      <c r="C104" s="9"/>
      <c r="D104" s="10"/>
      <c r="E104" s="10"/>
      <c r="F104" s="11"/>
    </row>
    <row r="105" ht="16.1" customHeight="1" spans="1:6">
      <c r="A105" s="7"/>
      <c r="B105" s="8"/>
      <c r="C105" s="9"/>
      <c r="D105" s="10"/>
      <c r="E105" s="10"/>
      <c r="F105" s="11"/>
    </row>
    <row r="106" ht="16.1" customHeight="1" spans="1:6">
      <c r="A106" s="7"/>
      <c r="B106" s="8"/>
      <c r="C106" s="9"/>
      <c r="D106" s="10"/>
      <c r="E106" s="10"/>
      <c r="F106" s="11"/>
    </row>
    <row r="107" ht="16.85" customHeight="1" spans="1:6">
      <c r="A107" s="7"/>
      <c r="B107" s="8"/>
      <c r="C107" s="9"/>
      <c r="D107" s="10"/>
      <c r="E107" s="10"/>
      <c r="F107" s="11"/>
    </row>
    <row r="108" ht="16.1" customHeight="1" spans="1:6">
      <c r="A108" s="7"/>
      <c r="B108" s="8"/>
      <c r="C108" s="9"/>
      <c r="D108" s="10"/>
      <c r="E108" s="10"/>
      <c r="F108" s="11"/>
    </row>
    <row r="109" ht="16.1" customHeight="1" spans="1:6">
      <c r="A109" s="7"/>
      <c r="B109" s="8"/>
      <c r="C109" s="9"/>
      <c r="D109" s="10"/>
      <c r="E109" s="10"/>
      <c r="F109" s="11"/>
    </row>
    <row r="110" ht="16.85" customHeight="1" spans="1:6">
      <c r="A110" s="7"/>
      <c r="B110" s="8"/>
      <c r="C110" s="9"/>
      <c r="D110" s="10"/>
      <c r="E110" s="10"/>
      <c r="F110" s="11"/>
    </row>
    <row r="111" ht="16.1" customHeight="1" spans="1:6">
      <c r="A111" s="7"/>
      <c r="B111" s="8"/>
      <c r="C111" s="9"/>
      <c r="D111" s="10"/>
      <c r="E111" s="10"/>
      <c r="F111" s="11"/>
    </row>
    <row r="112" ht="16.85" customHeight="1" spans="1:6">
      <c r="A112" s="7"/>
      <c r="B112" s="8"/>
      <c r="C112" s="9"/>
      <c r="D112" s="10"/>
      <c r="E112" s="10"/>
      <c r="F112" s="11"/>
    </row>
    <row r="113" ht="16.1" customHeight="1" spans="1:6">
      <c r="A113" s="7"/>
      <c r="B113" s="8"/>
      <c r="C113" s="9"/>
      <c r="D113" s="10"/>
      <c r="E113" s="10"/>
      <c r="F113" s="11"/>
    </row>
    <row r="114" ht="16.1" customHeight="1" spans="1:6">
      <c r="A114" s="7"/>
      <c r="B114" s="8"/>
      <c r="C114" s="9"/>
      <c r="D114" s="10"/>
      <c r="E114" s="10"/>
      <c r="F114" s="11"/>
    </row>
    <row r="115" ht="16.85" customHeight="1" spans="1:6">
      <c r="A115" s="7"/>
      <c r="B115" s="8"/>
      <c r="C115" s="9"/>
      <c r="D115" s="10"/>
      <c r="E115" s="10"/>
      <c r="F115" s="11"/>
    </row>
    <row r="116" ht="16.1" customHeight="1" spans="1:6">
      <c r="A116" s="7"/>
      <c r="B116" s="8"/>
      <c r="C116" s="9"/>
      <c r="D116" s="10"/>
      <c r="E116" s="10"/>
      <c r="F116" s="11"/>
    </row>
    <row r="117" ht="16.1" customHeight="1" spans="1:6">
      <c r="A117" s="7"/>
      <c r="B117" s="8"/>
      <c r="C117" s="9"/>
      <c r="D117" s="10"/>
      <c r="E117" s="10"/>
      <c r="F117" s="11"/>
    </row>
    <row r="118" ht="16.85" customHeight="1" spans="1:6">
      <c r="A118" s="7"/>
      <c r="B118" s="8"/>
      <c r="C118" s="9"/>
      <c r="D118" s="10"/>
      <c r="E118" s="10"/>
      <c r="F118" s="11"/>
    </row>
    <row r="119" ht="16.1" customHeight="1" spans="1:6">
      <c r="A119" s="7"/>
      <c r="B119" s="8"/>
      <c r="C119" s="9"/>
      <c r="D119" s="10"/>
      <c r="E119" s="10"/>
      <c r="F119" s="11"/>
    </row>
    <row r="120" ht="16.1" customHeight="1" spans="1:6">
      <c r="A120" s="7"/>
      <c r="B120" s="8"/>
      <c r="C120" s="9"/>
      <c r="D120" s="10"/>
      <c r="E120" s="10"/>
      <c r="F120" s="11"/>
    </row>
    <row r="121" ht="16.85" customHeight="1" spans="1:6">
      <c r="A121" s="7"/>
      <c r="B121" s="8"/>
      <c r="C121" s="9"/>
      <c r="D121" s="10"/>
      <c r="E121" s="10"/>
      <c r="F121" s="11"/>
    </row>
    <row r="122" ht="16.1" customHeight="1" spans="1:6">
      <c r="A122" s="7"/>
      <c r="B122" s="8"/>
      <c r="C122" s="9"/>
      <c r="D122" s="10"/>
      <c r="E122" s="10"/>
      <c r="F122" s="11"/>
    </row>
    <row r="123" ht="16.1" customHeight="1" spans="1:6">
      <c r="A123" s="7"/>
      <c r="B123" s="8"/>
      <c r="C123" s="9"/>
      <c r="D123" s="10"/>
      <c r="E123" s="10"/>
      <c r="F123" s="11"/>
    </row>
    <row r="124" ht="16.85" customHeight="1" spans="1:6">
      <c r="A124" s="7"/>
      <c r="B124" s="8"/>
      <c r="C124" s="9"/>
      <c r="D124" s="10"/>
      <c r="E124" s="10"/>
      <c r="F124" s="11"/>
    </row>
    <row r="125" ht="16.1" customHeight="1" spans="1:6">
      <c r="A125" s="7"/>
      <c r="B125" s="8"/>
      <c r="C125" s="9"/>
      <c r="D125" s="10"/>
      <c r="E125" s="10"/>
      <c r="F125" s="11"/>
    </row>
    <row r="126" ht="16.1" customHeight="1" spans="1:6">
      <c r="A126" s="7"/>
      <c r="B126" s="8"/>
      <c r="C126" s="9"/>
      <c r="D126" s="10"/>
      <c r="E126" s="10"/>
      <c r="F126" s="11"/>
    </row>
    <row r="127" ht="32.95" customHeight="1" spans="1:6">
      <c r="A127" s="14"/>
      <c r="B127" s="15" t="s">
        <v>109</v>
      </c>
      <c r="C127" s="16">
        <f>SUM(F93:F101)</f>
        <v>2597.0063968</v>
      </c>
      <c r="D127" s="16"/>
      <c r="E127" s="17"/>
      <c r="F127" s="17"/>
    </row>
    <row r="128" ht="16.1" customHeight="1" spans="1:6">
      <c r="A128" s="2"/>
      <c r="B128" s="2"/>
      <c r="C128" s="2"/>
      <c r="D128" s="2"/>
      <c r="E128" s="2"/>
      <c r="F128" s="2"/>
    </row>
    <row r="129" ht="16.85" customHeight="1" spans="1:6">
      <c r="A129" s="2"/>
      <c r="B129" s="2"/>
      <c r="C129" s="2"/>
      <c r="D129" s="2"/>
      <c r="E129" s="2"/>
      <c r="F129" s="2"/>
    </row>
  </sheetData>
  <mergeCells count="24">
    <mergeCell ref="A1:F1"/>
    <mergeCell ref="A2:D2"/>
    <mergeCell ref="E2:F2"/>
    <mergeCell ref="A3:F3"/>
    <mergeCell ref="C41:D41"/>
    <mergeCell ref="E41:F41"/>
    <mergeCell ref="A42:F42"/>
    <mergeCell ref="A43:F43"/>
    <mergeCell ref="A44:F44"/>
    <mergeCell ref="A45:D45"/>
    <mergeCell ref="E45:F45"/>
    <mergeCell ref="A46:F46"/>
    <mergeCell ref="C84:D84"/>
    <mergeCell ref="E84:F84"/>
    <mergeCell ref="A85:F85"/>
    <mergeCell ref="A86:F86"/>
    <mergeCell ref="A87:F87"/>
    <mergeCell ref="A88:D88"/>
    <mergeCell ref="E88:F88"/>
    <mergeCell ref="A89:F89"/>
    <mergeCell ref="C127:D127"/>
    <mergeCell ref="E127:F127"/>
    <mergeCell ref="A128:F128"/>
    <mergeCell ref="A129:F129"/>
  </mergeCells>
  <pageMargins left="0.98" right="0.12" top="0.315" bottom="0.315" header="0" footer="0"/>
  <pageSetup paperSize="9" fitToWidth="0" fitToHeight="0" orientation="portrait"/>
  <headerFooter alignWithMargins="0"/>
  <rowBreaks count="2" manualBreakCount="2">
    <brk id="43" max="16383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【5.4】投标报价汇总表(2位小数)</vt:lpstr>
      <vt:lpstr>【5.1】工程量清单(2位小数)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吴丹</cp:lastModifiedBy>
  <dcterms:created xsi:type="dcterms:W3CDTF">2022-09-04T08:25:00Z</dcterms:created>
  <dcterms:modified xsi:type="dcterms:W3CDTF">2022-09-15T09:11:46Z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3B0F57827AE7481AA8538E416FB9E394</vt:lpwstr>
  </property>
  <property fmtid="{D5CDD505-2E9C-101B-9397-08002B2CF9AE}" pid="3" name="KSOProductBuildVer">
    <vt:lpwstr>2052-11.1.0.12302</vt:lpwstr>
  </property>
</Properties>
</file>